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2760" windowWidth="17550" windowHeight="7995" firstSheet="1" activeTab="3"/>
  </bookViews>
  <sheets>
    <sheet name="Beskrivning av blanketter" sheetId="1" r:id="rId1"/>
    <sheet name="1. Specifikation av uppdraget" sheetId="2" r:id="rId2"/>
    <sheet name="2. Resultaträkning fördelad " sheetId="3" r:id="rId3"/>
    <sheet name="3a. Sammanställning bokslut" sheetId="4" r:id="rId4"/>
    <sheet name="3b. Sammanställning huvudman" sheetId="5" r:id="rId5"/>
  </sheets>
  <externalReferences>
    <externalReference r:id="rId8"/>
    <externalReference r:id="rId9"/>
  </externalReferences>
  <definedNames>
    <definedName name="_xlnm.Print_Area" localSheetId="1">#N/A</definedName>
  </definedNames>
  <calcPr fullCalcOnLoad="1"/>
</workbook>
</file>

<file path=xl/comments2.xml><?xml version="1.0" encoding="utf-8"?>
<comments xmlns="http://schemas.openxmlformats.org/spreadsheetml/2006/main">
  <authors>
    <author>Heed Robert</author>
  </authors>
  <commentList>
    <comment ref="A12" authorId="0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15" authorId="0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
</t>
        </r>
      </text>
    </comment>
    <comment ref="A23" authorId="0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</commentList>
</comments>
</file>

<file path=xl/comments4.xml><?xml version="1.0" encoding="utf-8"?>
<comments xmlns="http://schemas.openxmlformats.org/spreadsheetml/2006/main">
  <authors>
    <author>451n</author>
    <author>Heed Robert</author>
  </authors>
  <commentList>
    <comment ref="A11" authorId="0">
      <text>
        <r>
          <rPr>
            <b/>
            <sz val="8"/>
            <rFont val="Tahoma"/>
            <family val="2"/>
          </rPr>
          <t>451n:</t>
        </r>
        <r>
          <rPr>
            <sz val="8"/>
            <rFont val="Tahoma"/>
            <family val="2"/>
          </rPr>
          <t xml:space="preserve">
Samma möjlighet till vård och utjämna skillnader i tandhälsa</t>
        </r>
      </text>
    </comment>
    <comment ref="A10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13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20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</commentList>
</comments>
</file>

<file path=xl/comments5.xml><?xml version="1.0" encoding="utf-8"?>
<comments xmlns="http://schemas.openxmlformats.org/spreadsheetml/2006/main">
  <authors>
    <author>451n</author>
    <author>Heed Robert</author>
  </authors>
  <commentList>
    <comment ref="A12" authorId="0">
      <text>
        <r>
          <rPr>
            <b/>
            <sz val="8"/>
            <rFont val="Tahoma"/>
            <family val="2"/>
          </rPr>
          <t>451n:</t>
        </r>
        <r>
          <rPr>
            <sz val="8"/>
            <rFont val="Tahoma"/>
            <family val="2"/>
          </rPr>
          <t xml:space="preserve">
Samma möjlighet till vård och utjämna skillnader i tandhälsa</t>
        </r>
      </text>
    </comment>
    <comment ref="A11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14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  <comment ref="A21" authorId="1">
      <text>
        <r>
          <rPr>
            <sz val="9"/>
            <rFont val="Tahoma"/>
            <family val="2"/>
          </rPr>
          <t xml:space="preserve">* Om beslutad ålder i respektive region skiljer sig från angiven ålder i mallen, ska mallen anpassas till beslutad ålder. </t>
        </r>
      </text>
    </comment>
  </commentList>
</comments>
</file>

<file path=xl/sharedStrings.xml><?xml version="1.0" encoding="utf-8"?>
<sst xmlns="http://schemas.openxmlformats.org/spreadsheetml/2006/main" count="305" uniqueCount="126">
  <si>
    <t>Kontonummer</t>
  </si>
  <si>
    <t>Intäkter</t>
  </si>
  <si>
    <t>Ersättning sjukvård/tandvård</t>
  </si>
  <si>
    <t>Verksamhetens intäkter</t>
  </si>
  <si>
    <t>Kostnader</t>
  </si>
  <si>
    <t>Verksamhetens nettokostnader</t>
  </si>
  <si>
    <t>Resultat före extraordinära poster</t>
  </si>
  <si>
    <t>Årets resultat</t>
  </si>
  <si>
    <t>Barntandvård</t>
  </si>
  <si>
    <t>Folktandvården</t>
  </si>
  <si>
    <t>Specialisttandvård barn</t>
  </si>
  <si>
    <t>I redovisningen</t>
  </si>
  <si>
    <t>Totalt resultat</t>
  </si>
  <si>
    <t>Summa barntandvård</t>
  </si>
  <si>
    <t>Specifkation av överföringar mellan företagsverksamhet och myndighetsverksamhet:</t>
  </si>
  <si>
    <t>kapitaltillskott</t>
  </si>
  <si>
    <t>Förlustbidrag</t>
  </si>
  <si>
    <t>amorteringsfria lån</t>
  </si>
  <si>
    <t>avkastningskrav</t>
  </si>
  <si>
    <t>osv</t>
  </si>
  <si>
    <t>Specialistvård</t>
  </si>
  <si>
    <t>Vuxentandvård</t>
  </si>
  <si>
    <t>Summa vuxentandvård</t>
  </si>
  <si>
    <t>efter fördelning</t>
  </si>
  <si>
    <t>Kontroll</t>
  </si>
  <si>
    <t>ska vara noll</t>
  </si>
  <si>
    <t>KU</t>
  </si>
  <si>
    <t>Barn- och ungdomstandvård</t>
  </si>
  <si>
    <t>KS</t>
  </si>
  <si>
    <t>MV</t>
  </si>
  <si>
    <t>Summa intäkter</t>
  </si>
  <si>
    <t>Summa kostnader</t>
  </si>
  <si>
    <t>Tandvård vid sjukhus</t>
  </si>
  <si>
    <t>Summa Tandvård vid sjukhus</t>
  </si>
  <si>
    <t>KU= Konkurrensutsatt verksamhet, KS= Konkurrensskyddad verksamhet samt MV = myndighetsverksamhet</t>
  </si>
  <si>
    <t xml:space="preserve">Övriga intäkter </t>
  </si>
  <si>
    <t>Verksamhetens kostnader inkl avskrivningar</t>
  </si>
  <si>
    <t>Finansiella intäkter/kostnader</t>
  </si>
  <si>
    <t xml:space="preserve">   Ersättning från beställare</t>
  </si>
  <si>
    <t>Konto</t>
  </si>
  <si>
    <t>Klassificering</t>
  </si>
  <si>
    <t>Konkurrensutsatt</t>
  </si>
  <si>
    <t>Konkurrensskyddad</t>
  </si>
  <si>
    <t>Specialistvård (FTV+ sjukhusvård)</t>
  </si>
  <si>
    <t>Myndighetsverksamhet</t>
  </si>
  <si>
    <t>Befolkningsansvar</t>
  </si>
  <si>
    <t xml:space="preserve">Befolkningsansvar </t>
  </si>
  <si>
    <t>Specialisttandvård</t>
  </si>
  <si>
    <t>Allmäntandvård vuxna</t>
  </si>
  <si>
    <t>Särskilda uppdrag</t>
  </si>
  <si>
    <t>Forskning</t>
  </si>
  <si>
    <t>Introduktion av nyutexaminerade</t>
  </si>
  <si>
    <t>Nyrekrytering</t>
  </si>
  <si>
    <t>ST-utbildning</t>
  </si>
  <si>
    <t>Befolkningsansvar vuxna</t>
  </si>
  <si>
    <t xml:space="preserve">Forskning </t>
  </si>
  <si>
    <t>(beskriv)</t>
  </si>
  <si>
    <t>Övriga mindre projekt och uppdrag</t>
  </si>
  <si>
    <t>Konkurrensskyddat</t>
  </si>
  <si>
    <t>Nyrekryteringar</t>
  </si>
  <si>
    <t>Särskild ersättning till specialisttandvårdsverksamhet</t>
  </si>
  <si>
    <t>Övriga mindre projekt och uppdrag (konkurrensskyddade)</t>
  </si>
  <si>
    <t>Övriga mindre projekt och uppdrag (konkurrensutsatta)</t>
  </si>
  <si>
    <t>Summa Särskilda uppdrag</t>
  </si>
  <si>
    <t>Beskrivning av blanketten:</t>
  </si>
  <si>
    <t>Tandvården</t>
  </si>
  <si>
    <t>Tabellen fylls i inför nästkommande år</t>
  </si>
  <si>
    <t>Tandvården - resultaträkning fördelat per verksamhetsgren/uppdrag, tkr</t>
  </si>
  <si>
    <t>Fast belopp i tkr</t>
  </si>
  <si>
    <t>Denna blankett ska tas fram inför varje nytt år för att specificera uppdragen samt på vilket sätt ersättningen ges.</t>
  </si>
  <si>
    <t>Det är mycket viktigt att specificera olika överföringar mellan företagsverksamhet och myndighetsverksamhet så att alla subventioner blir tydliga. Särskild ruta under resultaträkningen.</t>
  </si>
  <si>
    <t>Underlag till blanketten är blankett resultaträkning, men om det finns olika organisatoriska enheter så ska dessa slås samman.</t>
  </si>
  <si>
    <t>Samtliga kostnader och intäkter ska ingå dvs både externa och interna. Resultatet ska vid behov kommenteras och alltid ska samtliga subventioner beskrivas så att det blir tydligt</t>
  </si>
  <si>
    <t>Fördelning (ex.vis tidredovisning)</t>
  </si>
  <si>
    <t>Huvudmannaskap ex.vis beställarenhet</t>
  </si>
  <si>
    <t xml:space="preserve">Huvudman - ex.vis beställarenhet </t>
  </si>
  <si>
    <t xml:space="preserve">Summa huvudmannaskap </t>
  </si>
  <si>
    <t>Exempelvis beställarenhet (kan i vissa landsting ingå i FTV och ska då särskiljas)</t>
  </si>
  <si>
    <t xml:space="preserve">Huvudmannaskap </t>
  </si>
  <si>
    <t>Käkkliniken, barn</t>
  </si>
  <si>
    <t>Käkkliniken, vuxna</t>
  </si>
  <si>
    <t>Odontologisk röntgen, barn</t>
  </si>
  <si>
    <t>Odontologisk röntgen, vuxna</t>
  </si>
  <si>
    <t>Summa tandvård</t>
  </si>
  <si>
    <t>(Om det inom en rad finns både konkurrensutsatt och konkurrensskyddad verksamhet ska det finnas två rader)</t>
  </si>
  <si>
    <t>Specialisttandvård barn (FTV + sjukhusvård)</t>
  </si>
  <si>
    <t xml:space="preserve">Särskild ersättning till specialisttandvårdsverksamhet </t>
  </si>
  <si>
    <t xml:space="preserve">Specialisttandvård </t>
  </si>
  <si>
    <t>Resultat/Summa</t>
  </si>
  <si>
    <t xml:space="preserve">Resultat/summa konkurrensutsatt </t>
  </si>
  <si>
    <t>Resultat/summa konkurrensskyddad</t>
  </si>
  <si>
    <t>Noter ska anges till de mest väsentliga posterna.</t>
  </si>
  <si>
    <t xml:space="preserve">Denna blankett utgör underlag till sammanställning av intäkter och kostnader. En sådan tas fram för samtliga organisatoriska enheter. </t>
  </si>
  <si>
    <t>Sammanställning per verksamhetsgren efter fördelning, årets och ack. resultat, tkr inkl interna poster</t>
  </si>
  <si>
    <t>Tandvård till patienter med särskilda behov</t>
  </si>
  <si>
    <t>OBS! Denna flik utgör inte en obligatorisk del av särredovisningen, utan ett arbetsmaterial och exempel på arbetsmodell.</t>
  </si>
  <si>
    <t>Tandvård till gömda och ayslsökande barn till 18 år*</t>
  </si>
  <si>
    <t>Akut tandvård till gömda och asylsökande patienter from 18 år*</t>
  </si>
  <si>
    <t xml:space="preserve">Ackumulerat resultat KS  </t>
  </si>
  <si>
    <t xml:space="preserve">Ackumulerat resultat KU  </t>
  </si>
  <si>
    <t xml:space="preserve">Ackumulerat resultat tot   </t>
  </si>
  <si>
    <t>Kapiterings-ersättning i kr/inv</t>
  </si>
  <si>
    <t>Rörlig er-sättning i kr</t>
  </si>
  <si>
    <t>Verksamhetsgrenar / uppdrag</t>
  </si>
  <si>
    <t>Tandvård till gömda och asylsökande barn till 18 år*</t>
  </si>
  <si>
    <t xml:space="preserve">Allmäntandvård vuxna </t>
  </si>
  <si>
    <t>Befolkningsansvar barn</t>
  </si>
  <si>
    <t>Specialisttandvård vuxna</t>
  </si>
  <si>
    <t>Akut tandvård till gömda och asyl-sökande patienter from 18 år*</t>
  </si>
  <si>
    <t>I kolumn två anges exempel på indelning i KS och KU.</t>
  </si>
  <si>
    <t>KU / KS /</t>
  </si>
  <si>
    <t>MV*</t>
  </si>
  <si>
    <t>Blankett: Specifikation av uppdragen</t>
  </si>
  <si>
    <t>Blankett: Resultaträkning fördelad</t>
  </si>
  <si>
    <t>Blankett: Sammanställning bokslut</t>
  </si>
  <si>
    <t xml:space="preserve">* Om beslutad ålder i respektive region skiljer sig från angiven ålder i mallen, ska mallen anpassas till beslutad ålder. </t>
  </si>
  <si>
    <t>Allmäntandvård barn- och unga 3-23 år*</t>
  </si>
  <si>
    <t>Allmäntandvård barn- och ungdomar 3-23 år*</t>
  </si>
  <si>
    <t>Allmäntandvårdsersättning 3-23 år*</t>
  </si>
  <si>
    <t>Alla delar finns kanske inte inom en region och kolumnerna kan då tas bort alternativt inte fyllas i/döljas. De kolumner som anges är minimikrav om uppdragen/versksamheten finns inom regionen.</t>
  </si>
  <si>
    <t>Om det finns andra uppdrag så ska de specificeras genom egen kolumn om regionen anser att de är tillräckligt stora alternativt att det finns både konkurrensskyddad och konkurrensutsatt verksamhet.</t>
  </si>
  <si>
    <t>Denna blankett ska finnas tillgänglig och en regiontotal bör sammanställas.</t>
  </si>
  <si>
    <t>(Exempelblankett. Samtliga huvudområden ingår men kan behöva kompletteras eller klassificeras om beroende på den enskilda regionen)</t>
  </si>
  <si>
    <t>Käk-och Ansiktsröntgen</t>
  </si>
  <si>
    <t>Specifikation av uppdragen inom tandvården för år 2022</t>
  </si>
  <si>
    <t xml:space="preserve">Summa 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</si>
</sst>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61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3" fontId="6" fillId="0" borderId="11" xfId="0" applyNumberFormat="1" applyFont="1" applyBorder="1" applyAlignment="1">
      <alignment vertical="top" wrapText="1"/>
    </xf>
    <xf numFmtId="3" fontId="3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3" fontId="6" fillId="0" borderId="11" xfId="0" applyNumberFormat="1" applyFont="1" applyBorder="1" applyAlignment="1">
      <alignment horizontal="left" vertical="top" wrapText="1"/>
    </xf>
    <xf numFmtId="3" fontId="3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2" fillId="0" borderId="11" xfId="0" applyNumberFormat="1" applyFont="1" applyBorder="1" applyAlignment="1">
      <alignment horizontal="right" vertical="top" wrapText="1"/>
    </xf>
    <xf numFmtId="3" fontId="7" fillId="0" borderId="11" xfId="0" applyNumberFormat="1" applyFont="1" applyBorder="1" applyAlignment="1">
      <alignment horizontal="right" vertical="top" wrapText="1"/>
    </xf>
    <xf numFmtId="0" fontId="14" fillId="0" borderId="0" xfId="0" applyFont="1" applyAlignment="1">
      <alignment/>
    </xf>
    <xf numFmtId="3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/>
    </xf>
    <xf numFmtId="0" fontId="58" fillId="0" borderId="11" xfId="0" applyFont="1" applyBorder="1" applyAlignment="1">
      <alignment vertical="top" wrapText="1"/>
    </xf>
    <xf numFmtId="3" fontId="59" fillId="0" borderId="12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6" fillId="33" borderId="17" xfId="0" applyFont="1" applyFill="1" applyBorder="1" applyAlignment="1">
      <alignment vertical="top" wrapText="1"/>
    </xf>
    <xf numFmtId="0" fontId="6" fillId="33" borderId="16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3" fontId="6" fillId="33" borderId="0" xfId="0" applyNumberFormat="1" applyFont="1" applyFill="1" applyBorder="1" applyAlignment="1">
      <alignment vertical="top" wrapText="1"/>
    </xf>
    <xf numFmtId="3" fontId="6" fillId="33" borderId="14" xfId="0" applyNumberFormat="1" applyFont="1" applyFill="1" applyBorder="1" applyAlignment="1">
      <alignment vertical="top" wrapText="1"/>
    </xf>
    <xf numFmtId="3" fontId="6" fillId="33" borderId="13" xfId="0" applyNumberFormat="1" applyFont="1" applyFill="1" applyBorder="1" applyAlignment="1">
      <alignment vertical="top" wrapText="1"/>
    </xf>
    <xf numFmtId="3" fontId="3" fillId="33" borderId="13" xfId="0" applyNumberFormat="1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vertical="top" wrapText="1"/>
    </xf>
    <xf numFmtId="3" fontId="2" fillId="33" borderId="13" xfId="0" applyNumberFormat="1" applyFont="1" applyFill="1" applyBorder="1" applyAlignment="1">
      <alignment horizontal="right" vertical="top" wrapText="1"/>
    </xf>
    <xf numFmtId="3" fontId="2" fillId="33" borderId="14" xfId="0" applyNumberFormat="1" applyFont="1" applyFill="1" applyBorder="1" applyAlignment="1">
      <alignment horizontal="right" vertical="top" wrapText="1"/>
    </xf>
    <xf numFmtId="3" fontId="2" fillId="33" borderId="19" xfId="0" applyNumberFormat="1" applyFont="1" applyFill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3" fontId="7" fillId="33" borderId="13" xfId="0" applyNumberFormat="1" applyFont="1" applyFill="1" applyBorder="1" applyAlignment="1">
      <alignment horizontal="left" vertical="top" wrapText="1"/>
    </xf>
    <xf numFmtId="3" fontId="2" fillId="33" borderId="13" xfId="0" applyNumberFormat="1" applyFont="1" applyFill="1" applyBorder="1" applyAlignment="1">
      <alignment horizontal="left" vertical="top" wrapText="1"/>
    </xf>
    <xf numFmtId="3" fontId="7" fillId="33" borderId="13" xfId="0" applyNumberFormat="1" applyFont="1" applyFill="1" applyBorder="1" applyAlignment="1">
      <alignment horizontal="right" vertical="top" wrapText="1"/>
    </xf>
    <xf numFmtId="3" fontId="7" fillId="33" borderId="18" xfId="0" applyNumberFormat="1" applyFont="1" applyFill="1" applyBorder="1" applyAlignment="1">
      <alignment horizontal="right" vertical="top" wrapText="1"/>
    </xf>
    <xf numFmtId="3" fontId="7" fillId="33" borderId="1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3" fontId="59" fillId="0" borderId="11" xfId="0" applyNumberFormat="1" applyFont="1" applyBorder="1" applyAlignment="1">
      <alignment horizontal="right" vertical="top"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20" xfId="0" applyFont="1" applyBorder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 shrinkToFit="1"/>
    </xf>
    <xf numFmtId="0" fontId="36" fillId="0" borderId="15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0" fontId="36" fillId="2" borderId="0" xfId="0" applyFont="1" applyFill="1" applyAlignment="1">
      <alignment horizontal="center" wrapText="1" shrinkToFit="1"/>
    </xf>
    <xf numFmtId="0" fontId="36" fillId="2" borderId="15" xfId="0" applyFont="1" applyFill="1" applyBorder="1" applyAlignment="1">
      <alignment horizontal="center" wrapText="1"/>
    </xf>
    <xf numFmtId="0" fontId="38" fillId="2" borderId="2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8" fillId="0" borderId="21" xfId="0" applyFont="1" applyBorder="1" applyAlignment="1">
      <alignment horizontal="center" wrapText="1"/>
    </xf>
    <xf numFmtId="0" fontId="36" fillId="0" borderId="22" xfId="0" applyFont="1" applyBorder="1" applyAlignment="1">
      <alignment horizontal="right"/>
    </xf>
    <xf numFmtId="0" fontId="38" fillId="0" borderId="0" xfId="0" applyFont="1" applyAlignment="1">
      <alignment/>
    </xf>
    <xf numFmtId="0" fontId="38" fillId="0" borderId="23" xfId="0" applyFont="1" applyBorder="1" applyAlignment="1">
      <alignment horizontal="center"/>
    </xf>
    <xf numFmtId="0" fontId="36" fillId="2" borderId="0" xfId="0" applyFont="1" applyFill="1" applyAlignment="1">
      <alignment/>
    </xf>
    <xf numFmtId="0" fontId="38" fillId="2" borderId="23" xfId="0" applyFont="1" applyFill="1" applyBorder="1" applyAlignment="1">
      <alignment/>
    </xf>
    <xf numFmtId="0" fontId="38" fillId="0" borderId="23" xfId="0" applyFont="1" applyBorder="1" applyAlignment="1">
      <alignment/>
    </xf>
    <xf numFmtId="0" fontId="38" fillId="2" borderId="22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21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8" fillId="0" borderId="18" xfId="0" applyFont="1" applyBorder="1" applyAlignment="1">
      <alignment vertical="top" wrapText="1"/>
    </xf>
    <xf numFmtId="0" fontId="38" fillId="0" borderId="18" xfId="0" applyFont="1" applyBorder="1" applyAlignment="1">
      <alignment horizontal="left" vertical="top" wrapText="1"/>
    </xf>
    <xf numFmtId="4" fontId="38" fillId="0" borderId="24" xfId="0" applyNumberFormat="1" applyFont="1" applyBorder="1" applyAlignment="1">
      <alignment horizontal="right" vertical="top" wrapText="1"/>
    </xf>
    <xf numFmtId="4" fontId="38" fillId="0" borderId="18" xfId="0" applyNumberFormat="1" applyFont="1" applyBorder="1" applyAlignment="1">
      <alignment horizontal="left" vertical="top" wrapText="1"/>
    </xf>
    <xf numFmtId="4" fontId="36" fillId="0" borderId="18" xfId="0" applyNumberFormat="1" applyFont="1" applyBorder="1" applyAlignment="1">
      <alignment/>
    </xf>
    <xf numFmtId="4" fontId="36" fillId="0" borderId="10" xfId="0" applyNumberFormat="1" applyFont="1" applyBorder="1" applyAlignment="1">
      <alignment/>
    </xf>
    <xf numFmtId="4" fontId="36" fillId="2" borderId="18" xfId="0" applyNumberFormat="1" applyFont="1" applyFill="1" applyBorder="1" applyAlignment="1">
      <alignment/>
    </xf>
    <xf numFmtId="4" fontId="36" fillId="2" borderId="10" xfId="0" applyNumberFormat="1" applyFont="1" applyFill="1" applyBorder="1" applyAlignment="1">
      <alignment/>
    </xf>
    <xf numFmtId="4" fontId="38" fillId="2" borderId="10" xfId="0" applyNumberFormat="1" applyFont="1" applyFill="1" applyBorder="1" applyAlignment="1">
      <alignment/>
    </xf>
    <xf numFmtId="4" fontId="38" fillId="0" borderId="10" xfId="0" applyNumberFormat="1" applyFont="1" applyBorder="1" applyAlignment="1">
      <alignment/>
    </xf>
    <xf numFmtId="4" fontId="36" fillId="2" borderId="24" xfId="0" applyNumberFormat="1" applyFont="1" applyFill="1" applyBorder="1" applyAlignment="1">
      <alignment/>
    </xf>
    <xf numFmtId="4" fontId="38" fillId="0" borderId="18" xfId="0" applyNumberFormat="1" applyFont="1" applyBorder="1" applyAlignment="1">
      <alignment/>
    </xf>
    <xf numFmtId="4" fontId="36" fillId="0" borderId="25" xfId="0" applyNumberFormat="1" applyFont="1" applyBorder="1" applyAlignment="1">
      <alignment/>
    </xf>
    <xf numFmtId="4" fontId="38" fillId="0" borderId="18" xfId="0" applyNumberFormat="1" applyFont="1" applyFill="1" applyBorder="1" applyAlignment="1">
      <alignment/>
    </xf>
    <xf numFmtId="4" fontId="36" fillId="0" borderId="24" xfId="0" applyNumberFormat="1" applyFont="1" applyBorder="1" applyAlignment="1">
      <alignment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left" vertical="top" wrapText="1"/>
    </xf>
    <xf numFmtId="4" fontId="36" fillId="0" borderId="22" xfId="0" applyNumberFormat="1" applyFont="1" applyBorder="1" applyAlignment="1">
      <alignment horizontal="right" vertical="top" wrapText="1"/>
    </xf>
    <xf numFmtId="4" fontId="36" fillId="0" borderId="0" xfId="0" applyNumberFormat="1" applyFont="1" applyAlignment="1">
      <alignment horizontal="left" vertical="top" wrapText="1"/>
    </xf>
    <xf numFmtId="4" fontId="36" fillId="0" borderId="0" xfId="0" applyNumberFormat="1" applyFont="1" applyAlignment="1">
      <alignment/>
    </xf>
    <xf numFmtId="4" fontId="36" fillId="0" borderId="23" xfId="0" applyNumberFormat="1" applyFont="1" applyBorder="1" applyAlignment="1">
      <alignment/>
    </xf>
    <xf numFmtId="4" fontId="36" fillId="2" borderId="0" xfId="0" applyNumberFormat="1" applyFont="1" applyFill="1" applyAlignment="1">
      <alignment/>
    </xf>
    <xf numFmtId="4" fontId="36" fillId="2" borderId="23" xfId="0" applyNumberFormat="1" applyFont="1" applyFill="1" applyBorder="1" applyAlignment="1">
      <alignment/>
    </xf>
    <xf numFmtId="4" fontId="36" fillId="2" borderId="22" xfId="0" applyNumberFormat="1" applyFont="1" applyFill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0" xfId="0" applyNumberFormat="1" applyFont="1" applyFill="1" applyAlignment="1">
      <alignment/>
    </xf>
    <xf numFmtId="4" fontId="36" fillId="0" borderId="21" xfId="0" applyNumberFormat="1" applyFont="1" applyBorder="1" applyAlignment="1">
      <alignment/>
    </xf>
    <xf numFmtId="4" fontId="36" fillId="0" borderId="22" xfId="0" applyNumberFormat="1" applyFont="1" applyBorder="1" applyAlignment="1">
      <alignment/>
    </xf>
    <xf numFmtId="0" fontId="39" fillId="0" borderId="0" xfId="0" applyFont="1" applyAlignment="1">
      <alignment vertical="top" wrapText="1"/>
    </xf>
    <xf numFmtId="3" fontId="36" fillId="0" borderId="22" xfId="0" applyNumberFormat="1" applyFont="1" applyBorder="1" applyAlignment="1">
      <alignment horizontal="right" vertical="top" wrapText="1"/>
    </xf>
    <xf numFmtId="3" fontId="36" fillId="0" borderId="0" xfId="0" applyNumberFormat="1" applyFont="1" applyBorder="1" applyAlignment="1">
      <alignment horizontal="left" vertical="top" wrapText="1"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36" fillId="0" borderId="23" xfId="0" applyNumberFormat="1" applyFont="1" applyBorder="1" applyAlignment="1">
      <alignment/>
    </xf>
    <xf numFmtId="3" fontId="36" fillId="2" borderId="0" xfId="0" applyNumberFormat="1" applyFont="1" applyFill="1" applyBorder="1" applyAlignment="1">
      <alignment/>
    </xf>
    <xf numFmtId="3" fontId="36" fillId="2" borderId="23" xfId="0" applyNumberFormat="1" applyFont="1" applyFill="1" applyBorder="1" applyAlignment="1">
      <alignment/>
    </xf>
    <xf numFmtId="3" fontId="36" fillId="2" borderId="22" xfId="0" applyNumberFormat="1" applyFont="1" applyFill="1" applyBorder="1" applyAlignment="1">
      <alignment/>
    </xf>
    <xf numFmtId="3" fontId="36" fillId="0" borderId="13" xfId="0" applyNumberFormat="1" applyFont="1" applyFill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21" xfId="0" applyNumberFormat="1" applyFont="1" applyBorder="1" applyAlignment="1">
      <alignment/>
    </xf>
    <xf numFmtId="3" fontId="36" fillId="0" borderId="22" xfId="0" applyNumberFormat="1" applyFont="1" applyBorder="1" applyAlignment="1">
      <alignment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3" fontId="40" fillId="0" borderId="23" xfId="0" applyNumberFormat="1" applyFont="1" applyBorder="1" applyAlignment="1">
      <alignment/>
    </xf>
    <xf numFmtId="3" fontId="36" fillId="2" borderId="0" xfId="0" applyNumberFormat="1" applyFont="1" applyFill="1" applyAlignment="1">
      <alignment/>
    </xf>
    <xf numFmtId="3" fontId="40" fillId="2" borderId="23" xfId="0" applyNumberFormat="1" applyFont="1" applyFill="1" applyBorder="1" applyAlignment="1">
      <alignment/>
    </xf>
    <xf numFmtId="3" fontId="40" fillId="2" borderId="22" xfId="0" applyNumberFormat="1" applyFont="1" applyFill="1" applyBorder="1" applyAlignment="1">
      <alignment/>
    </xf>
    <xf numFmtId="3" fontId="40" fillId="0" borderId="21" xfId="0" applyNumberFormat="1" applyFont="1" applyBorder="1" applyAlignment="1">
      <alignment/>
    </xf>
    <xf numFmtId="3" fontId="40" fillId="0" borderId="22" xfId="0" applyNumberFormat="1" applyFont="1" applyBorder="1" applyAlignment="1">
      <alignment/>
    </xf>
    <xf numFmtId="3" fontId="36" fillId="0" borderId="24" xfId="0" applyNumberFormat="1" applyFont="1" applyBorder="1" applyAlignment="1">
      <alignment horizontal="right" vertical="top" wrapText="1"/>
    </xf>
    <xf numFmtId="3" fontId="36" fillId="0" borderId="18" xfId="0" applyNumberFormat="1" applyFont="1" applyBorder="1" applyAlignment="1">
      <alignment horizontal="left" vertical="top" wrapText="1"/>
    </xf>
    <xf numFmtId="3" fontId="36" fillId="0" borderId="18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6" fillId="2" borderId="18" xfId="0" applyNumberFormat="1" applyFont="1" applyFill="1" applyBorder="1" applyAlignment="1">
      <alignment/>
    </xf>
    <xf numFmtId="3" fontId="36" fillId="2" borderId="10" xfId="0" applyNumberFormat="1" applyFont="1" applyFill="1" applyBorder="1" applyAlignment="1">
      <alignment/>
    </xf>
    <xf numFmtId="3" fontId="36" fillId="2" borderId="24" xfId="0" applyNumberFormat="1" applyFont="1" applyFill="1" applyBorder="1" applyAlignment="1">
      <alignment/>
    </xf>
    <xf numFmtId="3" fontId="36" fillId="0" borderId="19" xfId="0" applyNumberFormat="1" applyFont="1" applyFill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25" xfId="0" applyNumberFormat="1" applyFont="1" applyBorder="1" applyAlignment="1">
      <alignment/>
    </xf>
    <xf numFmtId="3" fontId="36" fillId="0" borderId="24" xfId="0" applyNumberFormat="1" applyFont="1" applyBorder="1" applyAlignment="1">
      <alignment/>
    </xf>
    <xf numFmtId="0" fontId="38" fillId="0" borderId="17" xfId="0" applyFont="1" applyBorder="1" applyAlignment="1">
      <alignment vertical="top" wrapText="1"/>
    </xf>
    <xf numFmtId="0" fontId="36" fillId="0" borderId="17" xfId="0" applyFont="1" applyBorder="1" applyAlignment="1">
      <alignment horizontal="left" vertical="top" wrapText="1"/>
    </xf>
    <xf numFmtId="3" fontId="36" fillId="0" borderId="22" xfId="0" applyNumberFormat="1" applyFont="1" applyBorder="1" applyAlignment="1">
      <alignment horizontal="right"/>
    </xf>
    <xf numFmtId="3" fontId="36" fillId="0" borderId="21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 horizontal="right"/>
    </xf>
    <xf numFmtId="3" fontId="36" fillId="0" borderId="23" xfId="0" applyNumberFormat="1" applyFont="1" applyBorder="1" applyAlignment="1">
      <alignment horizontal="right"/>
    </xf>
    <xf numFmtId="3" fontId="36" fillId="2" borderId="0" xfId="0" applyNumberFormat="1" applyFont="1" applyFill="1" applyBorder="1" applyAlignment="1">
      <alignment horizontal="right"/>
    </xf>
    <xf numFmtId="3" fontId="36" fillId="2" borderId="23" xfId="0" applyNumberFormat="1" applyFont="1" applyFill="1" applyBorder="1" applyAlignment="1">
      <alignment horizontal="right"/>
    </xf>
    <xf numFmtId="3" fontId="36" fillId="0" borderId="26" xfId="0" applyNumberFormat="1" applyFont="1" applyBorder="1" applyAlignment="1">
      <alignment horizontal="right"/>
    </xf>
    <xf numFmtId="3" fontId="36" fillId="2" borderId="22" xfId="0" applyNumberFormat="1" applyFont="1" applyFill="1" applyBorder="1" applyAlignment="1">
      <alignment horizontal="right"/>
    </xf>
    <xf numFmtId="3" fontId="36" fillId="0" borderId="13" xfId="0" applyNumberFormat="1" applyFont="1" applyFill="1" applyBorder="1" applyAlignment="1">
      <alignment horizontal="right"/>
    </xf>
    <xf numFmtId="3" fontId="36" fillId="0" borderId="13" xfId="0" applyNumberFormat="1" applyFont="1" applyBorder="1" applyAlignment="1">
      <alignment horizontal="right"/>
    </xf>
    <xf numFmtId="3" fontId="36" fillId="0" borderId="0" xfId="0" applyNumberFormat="1" applyFont="1" applyBorder="1" applyAlignment="1">
      <alignment horizontal="right" vertical="top" wrapText="1"/>
    </xf>
    <xf numFmtId="3" fontId="36" fillId="0" borderId="0" xfId="0" applyNumberFormat="1" applyFont="1" applyAlignment="1">
      <alignment horizontal="right" vertical="top" wrapText="1"/>
    </xf>
    <xf numFmtId="3" fontId="36" fillId="0" borderId="23" xfId="0" applyNumberFormat="1" applyFont="1" applyBorder="1" applyAlignment="1">
      <alignment horizontal="right" vertical="top" wrapText="1"/>
    </xf>
    <xf numFmtId="3" fontId="36" fillId="2" borderId="0" xfId="0" applyNumberFormat="1" applyFont="1" applyFill="1" applyAlignment="1">
      <alignment horizontal="right" vertical="top" wrapText="1"/>
    </xf>
    <xf numFmtId="3" fontId="36" fillId="2" borderId="23" xfId="0" applyNumberFormat="1" applyFont="1" applyFill="1" applyBorder="1" applyAlignment="1">
      <alignment horizontal="right" vertical="top" wrapText="1"/>
    </xf>
    <xf numFmtId="3" fontId="36" fillId="0" borderId="13" xfId="0" applyNumberFormat="1" applyFont="1" applyFill="1" applyBorder="1" applyAlignment="1">
      <alignment horizontal="right" vertical="top" wrapText="1"/>
    </xf>
    <xf numFmtId="3" fontId="36" fillId="0" borderId="13" xfId="0" applyNumberFormat="1" applyFont="1" applyBorder="1" applyAlignment="1">
      <alignment horizontal="right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3" fontId="38" fillId="0" borderId="22" xfId="0" applyNumberFormat="1" applyFont="1" applyBorder="1" applyAlignment="1">
      <alignment horizontal="right" vertical="top" wrapText="1"/>
    </xf>
    <xf numFmtId="3" fontId="38" fillId="0" borderId="0" xfId="0" applyNumberFormat="1" applyFont="1" applyBorder="1" applyAlignment="1">
      <alignment horizontal="right" vertical="top" wrapText="1"/>
    </xf>
    <xf numFmtId="3" fontId="38" fillId="0" borderId="0" xfId="0" applyNumberFormat="1" applyFont="1" applyAlignment="1">
      <alignment horizontal="right" vertical="top" wrapText="1"/>
    </xf>
    <xf numFmtId="3" fontId="38" fillId="0" borderId="23" xfId="0" applyNumberFormat="1" applyFont="1" applyBorder="1" applyAlignment="1">
      <alignment horizontal="right" vertical="top" wrapText="1"/>
    </xf>
    <xf numFmtId="3" fontId="38" fillId="2" borderId="0" xfId="0" applyNumberFormat="1" applyFont="1" applyFill="1" applyAlignment="1">
      <alignment horizontal="right" vertical="top" wrapText="1"/>
    </xf>
    <xf numFmtId="3" fontId="38" fillId="2" borderId="23" xfId="0" applyNumberFormat="1" applyFont="1" applyFill="1" applyBorder="1" applyAlignment="1">
      <alignment horizontal="right" vertical="top" wrapText="1"/>
    </xf>
    <xf numFmtId="3" fontId="38" fillId="2" borderId="22" xfId="0" applyNumberFormat="1" applyFont="1" applyFill="1" applyBorder="1" applyAlignment="1">
      <alignment horizontal="right" vertical="top" wrapText="1"/>
    </xf>
    <xf numFmtId="3" fontId="38" fillId="0" borderId="13" xfId="0" applyNumberFormat="1" applyFont="1" applyFill="1" applyBorder="1" applyAlignment="1">
      <alignment horizontal="right" vertical="top" wrapText="1"/>
    </xf>
    <xf numFmtId="3" fontId="38" fillId="0" borderId="13" xfId="0" applyNumberFormat="1" applyFont="1" applyBorder="1" applyAlignment="1">
      <alignment horizontal="right" vertical="top" wrapText="1"/>
    </xf>
    <xf numFmtId="3" fontId="38" fillId="0" borderId="21" xfId="0" applyNumberFormat="1" applyFont="1" applyBorder="1" applyAlignment="1">
      <alignment horizontal="right" vertical="top" wrapText="1"/>
    </xf>
    <xf numFmtId="3" fontId="38" fillId="2" borderId="0" xfId="0" applyNumberFormat="1" applyFont="1" applyFill="1" applyBorder="1" applyAlignment="1">
      <alignment horizontal="right" vertical="top" wrapText="1"/>
    </xf>
    <xf numFmtId="3" fontId="38" fillId="0" borderId="26" xfId="0" applyNumberFormat="1" applyFont="1" applyBorder="1" applyAlignment="1">
      <alignment horizontal="right" vertical="top" wrapText="1"/>
    </xf>
    <xf numFmtId="3" fontId="38" fillId="2" borderId="14" xfId="0" applyNumberFormat="1" applyFont="1" applyFill="1" applyBorder="1" applyAlignment="1">
      <alignment horizontal="right" vertical="top" wrapText="1"/>
    </xf>
    <xf numFmtId="3" fontId="36" fillId="0" borderId="27" xfId="0" applyNumberFormat="1" applyFont="1" applyBorder="1" applyAlignment="1">
      <alignment horizontal="right" vertical="top" wrapText="1"/>
    </xf>
    <xf numFmtId="3" fontId="36" fillId="0" borderId="0" xfId="0" applyNumberFormat="1" applyFont="1" applyAlignment="1">
      <alignment horizontal="left" vertical="top" wrapText="1"/>
    </xf>
    <xf numFmtId="3" fontId="36" fillId="2" borderId="27" xfId="0" applyNumberFormat="1" applyFont="1" applyFill="1" applyBorder="1" applyAlignment="1">
      <alignment/>
    </xf>
    <xf numFmtId="3" fontId="36" fillId="0" borderId="0" xfId="0" applyNumberFormat="1" applyFont="1" applyFill="1" applyAlignment="1">
      <alignment/>
    </xf>
    <xf numFmtId="3" fontId="36" fillId="0" borderId="27" xfId="0" applyNumberFormat="1" applyFont="1" applyBorder="1" applyAlignment="1">
      <alignment/>
    </xf>
    <xf numFmtId="0" fontId="37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3" fontId="36" fillId="0" borderId="20" xfId="0" applyNumberFormat="1" applyFont="1" applyBorder="1" applyAlignment="1">
      <alignment horizontal="right"/>
    </xf>
    <xf numFmtId="3" fontId="36" fillId="0" borderId="27" xfId="0" applyNumberFormat="1" applyFont="1" applyBorder="1" applyAlignment="1">
      <alignment horizontal="right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left"/>
    </xf>
    <xf numFmtId="0" fontId="38" fillId="0" borderId="20" xfId="0" applyFont="1" applyBorder="1" applyAlignment="1">
      <alignment horizontal="center" wrapText="1"/>
    </xf>
    <xf numFmtId="3" fontId="38" fillId="0" borderId="0" xfId="0" applyNumberFormat="1" applyFont="1" applyFill="1" applyBorder="1" applyAlignment="1">
      <alignment horizontal="right" vertical="top" wrapText="1"/>
    </xf>
    <xf numFmtId="3" fontId="38" fillId="2" borderId="22" xfId="0" applyNumberFormat="1" applyFont="1" applyFill="1" applyBorder="1" applyAlignment="1">
      <alignment/>
    </xf>
    <xf numFmtId="0" fontId="37" fillId="0" borderId="0" xfId="0" applyFont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h-my.sharepoint.com/personal/asa_weichselberger_regionhalland_se/Documents/Personligt/omr&#229;de%202%20ny%20struktur%202017/kalkyler/tand/s&#228;rredovisning/2022/Ber&#228;kningsunderlag%20spec.tandv%20november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h.sharepoint.com/teams/RKEkonomiavdelning/Delade%20dokument/TEAM%20H&#228;lso-%20och%20sjukv&#229;rd/Tandv&#229;rd/S&#228;rredovisning/2022/Fr&#229;n%20f&#246;rvaltningarna/Ber&#228;kningsunderlag%20spec.tand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ÄRSKILDA UPPDRAG"/>
      <sheetName val="SÄRSKILDA UPPDRAG BELOPP MÅN"/>
      <sheetName val="BEFOLKNINGSANSVAR"/>
      <sheetName val="BEFOLKNINGSANSVAR BELOPP MÅN "/>
      <sheetName val="KONSULTATION"/>
      <sheetName val="KONSULTATION BELOPP MÅN"/>
      <sheetName val="BEHANDLINGSUPPDRAG"/>
      <sheetName val="BEHANDLINGSUPPDRAG BELOPP MÅN "/>
      <sheetName val="SAMMANDRAG"/>
      <sheetName val="Anslag"/>
      <sheetName val="Nycklar"/>
      <sheetName val="Finansiella int o kostn"/>
      <sheetName val="Ack resultat"/>
    </sheetNames>
    <sheetDataSet>
      <sheetData sheetId="8">
        <row r="25">
          <cell r="I25">
            <v>4669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MMANDRAG"/>
      <sheetName val="SÄRSKILDA UPPDRAG"/>
      <sheetName val="SÄRSKILDA UPPDRAG BELOPP MÅN"/>
      <sheetName val="BEFOLKNINGSANSVAR"/>
      <sheetName val="BEFOLKNINGSANSVAR BELOPP MÅN "/>
      <sheetName val="KONSULTATION"/>
      <sheetName val="KONSULTATION BELOPP MÅN"/>
      <sheetName val="BEHANDLINGSUPPDRAG"/>
      <sheetName val="BEHANDLINGSUPPDRAG BELOPP MÅN "/>
      <sheetName val="Anslag"/>
      <sheetName val="Nycklar"/>
      <sheetName val="Finansiella int o kostn"/>
      <sheetName val="Ack resultat"/>
    </sheetNames>
    <sheetDataSet>
      <sheetData sheetId="0">
        <row r="11">
          <cell r="C11">
            <v>22312.177566824605</v>
          </cell>
          <cell r="D11">
            <v>19780.067079999997</v>
          </cell>
          <cell r="F11">
            <v>20292.59602</v>
          </cell>
          <cell r="G11">
            <v>20292.59602</v>
          </cell>
          <cell r="H11">
            <v>17.701999999999998</v>
          </cell>
        </row>
        <row r="13">
          <cell r="F13">
            <v>32282.803645823402</v>
          </cell>
          <cell r="H13">
            <v>33189</v>
          </cell>
        </row>
        <row r="16">
          <cell r="C16">
            <v>440.90592000000004</v>
          </cell>
          <cell r="D16">
            <v>440.90592000000004</v>
          </cell>
          <cell r="F16">
            <v>458.90208000000007</v>
          </cell>
          <cell r="G16">
            <v>458.90208000000007</v>
          </cell>
        </row>
        <row r="19">
          <cell r="C19">
            <v>139.4</v>
          </cell>
          <cell r="D19">
            <v>139.4</v>
          </cell>
          <cell r="F19">
            <v>557.6</v>
          </cell>
          <cell r="G19">
            <v>557.6</v>
          </cell>
        </row>
        <row r="20">
          <cell r="C20">
            <v>242.508</v>
          </cell>
          <cell r="D20">
            <v>242.508</v>
          </cell>
          <cell r="F20">
            <v>970.032</v>
          </cell>
          <cell r="G20">
            <v>970.032</v>
          </cell>
        </row>
        <row r="22">
          <cell r="I22">
            <v>1571.95</v>
          </cell>
          <cell r="J22">
            <v>999.7322003347495</v>
          </cell>
        </row>
        <row r="23">
          <cell r="I23">
            <v>8813.457767352</v>
          </cell>
          <cell r="J23">
            <v>8639.386160382684</v>
          </cell>
        </row>
        <row r="24">
          <cell r="I24">
            <v>818.6670000000001</v>
          </cell>
          <cell r="K24">
            <v>254.298</v>
          </cell>
        </row>
        <row r="25">
          <cell r="I25">
            <v>4669</v>
          </cell>
          <cell r="J25">
            <v>1568.6100000000001</v>
          </cell>
          <cell r="K25">
            <v>3770</v>
          </cell>
        </row>
        <row r="27">
          <cell r="H27">
            <v>33206.702</v>
          </cell>
        </row>
        <row r="29">
          <cell r="B29">
            <v>93570</v>
          </cell>
        </row>
        <row r="30">
          <cell r="B30">
            <v>54090</v>
          </cell>
        </row>
        <row r="31">
          <cell r="B31">
            <v>37231</v>
          </cell>
        </row>
      </sheetData>
      <sheetData sheetId="11">
        <row r="27">
          <cell r="B27">
            <v>37</v>
          </cell>
        </row>
        <row r="28">
          <cell r="B28">
            <v>21.459999999999997</v>
          </cell>
        </row>
        <row r="29">
          <cell r="B29">
            <v>8.879999999999999</v>
          </cell>
        </row>
        <row r="30">
          <cell r="B30">
            <v>6.66</v>
          </cell>
        </row>
      </sheetData>
      <sheetData sheetId="12">
        <row r="13">
          <cell r="M13">
            <v>3753.739460717426</v>
          </cell>
        </row>
        <row r="14">
          <cell r="M14">
            <v>-23359.158893459175</v>
          </cell>
        </row>
        <row r="15">
          <cell r="M15">
            <v>27113.8983541766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49" customWidth="1"/>
  </cols>
  <sheetData>
    <row r="4" ht="15.75">
      <c r="A4" s="17" t="s">
        <v>112</v>
      </c>
    </row>
    <row r="6" ht="15.75">
      <c r="A6" s="10" t="s">
        <v>64</v>
      </c>
    </row>
    <row r="7" ht="15.75">
      <c r="A7" s="2" t="s">
        <v>69</v>
      </c>
    </row>
    <row r="8" ht="15.75">
      <c r="A8" s="2"/>
    </row>
    <row r="10" ht="15.75">
      <c r="A10" s="17" t="s">
        <v>113</v>
      </c>
    </row>
    <row r="12" ht="15.75">
      <c r="A12" s="10" t="s">
        <v>64</v>
      </c>
    </row>
    <row r="13" ht="15.75">
      <c r="A13" s="2" t="s">
        <v>92</v>
      </c>
    </row>
    <row r="14" ht="15.75">
      <c r="A14" s="2" t="s">
        <v>119</v>
      </c>
    </row>
    <row r="15" ht="15.75">
      <c r="A15" s="2" t="s">
        <v>120</v>
      </c>
    </row>
    <row r="16" ht="15.75">
      <c r="A16" s="2" t="s">
        <v>70</v>
      </c>
    </row>
    <row r="17" ht="15.75">
      <c r="A17" s="2"/>
    </row>
    <row r="18" ht="15.75">
      <c r="A18" s="2" t="s">
        <v>95</v>
      </c>
    </row>
    <row r="19" ht="15.75">
      <c r="A19" s="2"/>
    </row>
    <row r="21" ht="15.75">
      <c r="A21" s="17" t="s">
        <v>114</v>
      </c>
    </row>
    <row r="23" ht="15.75">
      <c r="A23" s="10" t="s">
        <v>64</v>
      </c>
    </row>
    <row r="24" ht="15.75">
      <c r="A24" s="2" t="s">
        <v>121</v>
      </c>
    </row>
    <row r="25" ht="15.75">
      <c r="A25" s="2" t="s">
        <v>71</v>
      </c>
    </row>
    <row r="26" ht="15.75">
      <c r="A26" s="2" t="s">
        <v>72</v>
      </c>
    </row>
    <row r="27" ht="15.75">
      <c r="A27" s="2" t="s">
        <v>91</v>
      </c>
    </row>
  </sheetData>
  <sheetProtection/>
  <printOptions/>
  <pageMargins left="0.45" right="0.31" top="0.58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8.00390625" style="0" customWidth="1"/>
    <col min="3" max="3" width="17.00390625" style="0" customWidth="1"/>
    <col min="4" max="4" width="14.7109375" style="0" customWidth="1"/>
    <col min="5" max="5" width="9.140625" style="0" hidden="1" customWidth="1"/>
    <col min="6" max="6" width="22.421875" style="0" customWidth="1"/>
  </cols>
  <sheetData>
    <row r="4" ht="18">
      <c r="A4" s="7" t="s">
        <v>124</v>
      </c>
    </row>
    <row r="5" ht="6.75" customHeight="1">
      <c r="A5" s="7"/>
    </row>
    <row r="6" ht="12.75">
      <c r="A6" s="20" t="s">
        <v>122</v>
      </c>
    </row>
    <row r="7" ht="9" customHeight="1" thickBot="1">
      <c r="A7" s="16"/>
    </row>
    <row r="8" spans="1:6" ht="78">
      <c r="A8" s="27" t="s">
        <v>103</v>
      </c>
      <c r="B8" s="28" t="s">
        <v>101</v>
      </c>
      <c r="C8" s="27" t="s">
        <v>68</v>
      </c>
      <c r="D8" s="28" t="s">
        <v>102</v>
      </c>
      <c r="E8" s="28" t="s">
        <v>39</v>
      </c>
      <c r="F8" s="28" t="s">
        <v>40</v>
      </c>
    </row>
    <row r="9" spans="1:6" ht="20.25" thickBot="1">
      <c r="A9" s="6" t="s">
        <v>65</v>
      </c>
      <c r="B9" s="3"/>
      <c r="C9" s="8"/>
      <c r="D9" s="8" t="s">
        <v>56</v>
      </c>
      <c r="E9" s="8"/>
      <c r="F9" s="3"/>
    </row>
    <row r="10" spans="1:6" ht="16.5" thickBot="1">
      <c r="A10" s="4"/>
      <c r="B10" s="13"/>
      <c r="C10" s="13"/>
      <c r="D10" s="13"/>
      <c r="E10" s="8"/>
      <c r="F10" s="3"/>
    </row>
    <row r="11" spans="1:6" ht="16.5" thickBot="1">
      <c r="A11" s="4" t="s">
        <v>27</v>
      </c>
      <c r="B11" s="14"/>
      <c r="C11" s="14"/>
      <c r="D11" s="14"/>
      <c r="E11" s="9"/>
      <c r="F11" s="5"/>
    </row>
    <row r="12" spans="1:6" ht="32.25" thickBot="1">
      <c r="A12" s="1" t="s">
        <v>116</v>
      </c>
      <c r="B12" s="18"/>
      <c r="C12" s="18"/>
      <c r="D12" s="18"/>
      <c r="E12" s="12"/>
      <c r="F12" s="5" t="s">
        <v>41</v>
      </c>
    </row>
    <row r="13" spans="1:6" ht="32.25" thickBot="1">
      <c r="A13" s="1" t="s">
        <v>45</v>
      </c>
      <c r="B13" s="18"/>
      <c r="C13" s="18">
        <f>+'[2]SAMMANDRAG'!$D$19+'[2]SAMMANDRAG'!$D$20</f>
        <v>381.908</v>
      </c>
      <c r="D13" s="50"/>
      <c r="E13" s="12"/>
      <c r="F13" s="5" t="s">
        <v>42</v>
      </c>
    </row>
    <row r="14" spans="1:6" ht="32.25" thickBot="1">
      <c r="A14" s="1" t="s">
        <v>85</v>
      </c>
      <c r="B14" s="18"/>
      <c r="C14" s="18">
        <f>+'[2]SAMMANDRAG'!$D$11+'[2]SAMMANDRAG'!$D$16</f>
        <v>20220.972999999998</v>
      </c>
      <c r="D14" s="50"/>
      <c r="E14" s="12"/>
      <c r="F14" s="5" t="s">
        <v>42</v>
      </c>
    </row>
    <row r="15" spans="1:6" ht="32.25" thickBot="1">
      <c r="A15" s="1" t="s">
        <v>96</v>
      </c>
      <c r="B15" s="18"/>
      <c r="C15" s="50"/>
      <c r="D15" s="50"/>
      <c r="E15" s="12"/>
      <c r="F15" s="5" t="s">
        <v>42</v>
      </c>
    </row>
    <row r="16" spans="1:6" ht="16.5" thickBot="1">
      <c r="A16" s="1"/>
      <c r="B16" s="18"/>
      <c r="C16" s="50"/>
      <c r="D16" s="50"/>
      <c r="E16" s="12"/>
      <c r="F16" s="5"/>
    </row>
    <row r="17" spans="1:6" ht="16.5" thickBot="1">
      <c r="A17" s="1"/>
      <c r="B17" s="18"/>
      <c r="C17" s="50"/>
      <c r="D17" s="50"/>
      <c r="E17" s="12"/>
      <c r="F17" s="5"/>
    </row>
    <row r="18" spans="1:6" ht="16.5" thickBot="1">
      <c r="A18" s="4" t="s">
        <v>21</v>
      </c>
      <c r="B18" s="18"/>
      <c r="C18" s="50"/>
      <c r="D18" s="50"/>
      <c r="E18" s="12"/>
      <c r="F18" s="5"/>
    </row>
    <row r="19" spans="1:6" ht="16.5" thickBot="1">
      <c r="A19" s="1" t="s">
        <v>48</v>
      </c>
      <c r="B19" s="18"/>
      <c r="C19" s="18">
        <f>+'[2]SAMMANDRAG'!$G$11</f>
        <v>20292.59602</v>
      </c>
      <c r="D19" s="50"/>
      <c r="E19" s="12"/>
      <c r="F19" s="5" t="s">
        <v>41</v>
      </c>
    </row>
    <row r="20" spans="1:6" ht="32.25" thickBot="1">
      <c r="A20" s="1" t="s">
        <v>45</v>
      </c>
      <c r="B20" s="18"/>
      <c r="C20" s="18">
        <f>+'[2]SAMMANDRAG'!$G$19+'[2]SAMMANDRAG'!$G$20</f>
        <v>1527.632</v>
      </c>
      <c r="D20" s="50"/>
      <c r="E20" s="12"/>
      <c r="F20" s="5" t="s">
        <v>58</v>
      </c>
    </row>
    <row r="21" spans="1:6" ht="16.5" thickBot="1">
      <c r="A21" s="1" t="s">
        <v>43</v>
      </c>
      <c r="B21" s="18"/>
      <c r="C21" s="18">
        <f>+'[2]SAMMANDRAG'!$G$16+'[2]SAMMANDRAG'!$G$12</f>
        <v>458.90208000000007</v>
      </c>
      <c r="D21" s="18">
        <f>+'[2]SAMMANDRAG'!$H$27-D22</f>
        <v>27206.701999999997</v>
      </c>
      <c r="E21" s="12"/>
      <c r="F21" s="5" t="s">
        <v>41</v>
      </c>
    </row>
    <row r="22" spans="1:6" ht="32.25" thickBot="1">
      <c r="A22" s="1" t="s">
        <v>94</v>
      </c>
      <c r="B22" s="18"/>
      <c r="C22" s="50"/>
      <c r="D22" s="18">
        <v>6000</v>
      </c>
      <c r="E22" s="12"/>
      <c r="F22" s="5" t="s">
        <v>41</v>
      </c>
    </row>
    <row r="23" spans="1:6" ht="32.25" thickBot="1">
      <c r="A23" s="1" t="s">
        <v>97</v>
      </c>
      <c r="B23" s="18"/>
      <c r="C23" s="50"/>
      <c r="D23" s="50"/>
      <c r="E23" s="12"/>
      <c r="F23" s="5" t="s">
        <v>58</v>
      </c>
    </row>
    <row r="24" spans="1:6" ht="16.5" thickBot="1">
      <c r="A24" s="1"/>
      <c r="B24" s="18"/>
      <c r="C24" s="18"/>
      <c r="D24" s="18"/>
      <c r="E24" s="12"/>
      <c r="F24" s="5"/>
    </row>
    <row r="25" spans="1:6" ht="16.5" thickBot="1">
      <c r="A25" s="4" t="s">
        <v>49</v>
      </c>
      <c r="B25" s="18"/>
      <c r="C25" s="18"/>
      <c r="D25" s="18"/>
      <c r="E25" s="12"/>
      <c r="F25" s="5"/>
    </row>
    <row r="26" spans="1:6" ht="16.5" thickBot="1">
      <c r="A26" s="15" t="s">
        <v>50</v>
      </c>
      <c r="B26" s="18"/>
      <c r="C26" s="18">
        <f>+'[2]SAMMANDRAG'!$J$22</f>
        <v>999.7322003347495</v>
      </c>
      <c r="D26" s="18">
        <v>0</v>
      </c>
      <c r="E26" s="12"/>
      <c r="F26" s="5" t="s">
        <v>42</v>
      </c>
    </row>
    <row r="27" spans="1:6" ht="16.5" thickBot="1">
      <c r="A27" s="15" t="s">
        <v>51</v>
      </c>
      <c r="B27" s="18"/>
      <c r="C27" s="18"/>
      <c r="D27" s="18"/>
      <c r="E27" s="12"/>
      <c r="F27" s="5" t="s">
        <v>42</v>
      </c>
    </row>
    <row r="28" spans="1:6" ht="16.5" thickBot="1">
      <c r="A28" s="15" t="s">
        <v>59</v>
      </c>
      <c r="B28" s="18"/>
      <c r="C28" s="18"/>
      <c r="D28" s="18"/>
      <c r="E28" s="12"/>
      <c r="F28" s="5" t="s">
        <v>42</v>
      </c>
    </row>
    <row r="29" spans="1:6" ht="16.5" thickBot="1">
      <c r="A29" s="15" t="s">
        <v>53</v>
      </c>
      <c r="B29" s="18"/>
      <c r="C29" s="18">
        <f>+'[2]SAMMANDRAG'!$J$23</f>
        <v>8639.386160382684</v>
      </c>
      <c r="D29" s="18">
        <v>0</v>
      </c>
      <c r="E29" s="12"/>
      <c r="F29" s="5" t="s">
        <v>42</v>
      </c>
    </row>
    <row r="30" spans="1:6" ht="32.25" thickBot="1">
      <c r="A30" s="15" t="s">
        <v>60</v>
      </c>
      <c r="B30" s="18"/>
      <c r="C30" s="18">
        <f>+'[2]SAMMANDRAG'!$J$25</f>
        <v>1568.6100000000001</v>
      </c>
      <c r="D30" s="18">
        <f>+'[2]SAMMANDRAG'!$K$25</f>
        <v>3770</v>
      </c>
      <c r="E30" s="12"/>
      <c r="F30" s="5" t="s">
        <v>42</v>
      </c>
    </row>
    <row r="31" spans="1:6" ht="16.5" thickBot="1">
      <c r="A31" s="15" t="s">
        <v>57</v>
      </c>
      <c r="B31" s="18"/>
      <c r="C31" s="18">
        <v>0</v>
      </c>
      <c r="D31" s="18">
        <f>+'[2]SAMMANDRAG'!$K$24</f>
        <v>254.298</v>
      </c>
      <c r="E31" s="12"/>
      <c r="F31" s="5" t="s">
        <v>42</v>
      </c>
    </row>
    <row r="32" spans="1:6" ht="16.5" thickBot="1">
      <c r="A32" s="15" t="s">
        <v>57</v>
      </c>
      <c r="B32" s="18"/>
      <c r="C32" s="18"/>
      <c r="D32" s="18"/>
      <c r="E32" s="12"/>
      <c r="F32" s="5" t="s">
        <v>41</v>
      </c>
    </row>
    <row r="33" spans="1:6" ht="16.5" thickBot="1">
      <c r="A33" s="1"/>
      <c r="B33" s="18"/>
      <c r="C33" s="18"/>
      <c r="D33" s="18"/>
      <c r="E33" s="12"/>
      <c r="F33" s="5"/>
    </row>
    <row r="34" spans="1:6" ht="16.5" thickBot="1">
      <c r="A34" s="4" t="s">
        <v>83</v>
      </c>
      <c r="B34" s="18"/>
      <c r="C34" s="18"/>
      <c r="D34" s="18"/>
      <c r="E34" s="12"/>
      <c r="F34" s="5"/>
    </row>
    <row r="35" spans="1:6" ht="16.5" thickBot="1">
      <c r="A35" s="1"/>
      <c r="B35" s="18"/>
      <c r="C35" s="18"/>
      <c r="D35" s="18"/>
      <c r="E35" s="12"/>
      <c r="F35" s="5"/>
    </row>
    <row r="36" spans="1:6" ht="20.25" thickBot="1">
      <c r="A36" s="6" t="s">
        <v>78</v>
      </c>
      <c r="B36" s="18"/>
      <c r="C36" s="18"/>
      <c r="D36" s="18"/>
      <c r="E36" s="12"/>
      <c r="F36" s="5"/>
    </row>
    <row r="37" spans="1:6" ht="32.25" thickBot="1">
      <c r="A37" s="1" t="s">
        <v>77</v>
      </c>
      <c r="B37" s="18"/>
      <c r="C37" s="18"/>
      <c r="D37" s="18"/>
      <c r="E37" s="12"/>
      <c r="F37" s="5" t="s">
        <v>44</v>
      </c>
    </row>
    <row r="38" ht="13.5" thickBot="1"/>
    <row r="39" spans="1:6" ht="16.5" thickBot="1">
      <c r="A39" s="10" t="s">
        <v>66</v>
      </c>
      <c r="B39" s="2"/>
      <c r="C39" s="2"/>
      <c r="D39" s="2"/>
      <c r="E39" s="11"/>
      <c r="F39" s="2"/>
    </row>
    <row r="40" spans="1:6" ht="15.75">
      <c r="A40" s="2" t="s">
        <v>84</v>
      </c>
      <c r="B40" s="2"/>
      <c r="C40" s="2"/>
      <c r="D40" s="2"/>
      <c r="E40" s="2"/>
      <c r="F40" s="2"/>
    </row>
    <row r="41" spans="1:6" ht="15.75">
      <c r="A41" s="2"/>
      <c r="B41" s="2"/>
      <c r="C41" s="2"/>
      <c r="D41" s="2"/>
      <c r="E41" s="2"/>
      <c r="F41" s="2"/>
    </row>
  </sheetData>
  <sheetProtection/>
  <printOptions/>
  <pageMargins left="0.39" right="0.36" top="0.67" bottom="1" header="0.5" footer="0.5"/>
  <pageSetup fitToHeight="1" fitToWidth="1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P4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1" sqref="C1"/>
    </sheetView>
  </sheetViews>
  <sheetFormatPr defaultColWidth="9.140625" defaultRowHeight="12.75"/>
  <cols>
    <col min="1" max="1" width="37.00390625" style="56" customWidth="1"/>
    <col min="2" max="2" width="0.13671875" style="54" customWidth="1"/>
    <col min="3" max="3" width="15.7109375" style="55" customWidth="1"/>
    <col min="4" max="4" width="5.57421875" style="54" customWidth="1"/>
    <col min="5" max="16" width="15.7109375" style="56" customWidth="1"/>
    <col min="17" max="17" width="6.57421875" style="56" customWidth="1"/>
    <col min="18" max="18" width="15.7109375" style="56" customWidth="1"/>
    <col min="19" max="19" width="6.57421875" style="56" customWidth="1"/>
    <col min="20" max="34" width="15.7109375" style="56" customWidth="1"/>
    <col min="35" max="35" width="6.57421875" style="56" customWidth="1"/>
    <col min="36" max="36" width="15.7109375" style="56" customWidth="1"/>
    <col min="37" max="37" width="6.57421875" style="56" customWidth="1"/>
    <col min="38" max="58" width="15.7109375" style="56" customWidth="1"/>
    <col min="59" max="59" width="6.57421875" style="56" customWidth="1"/>
    <col min="60" max="60" width="15.7109375" style="56" customWidth="1"/>
    <col min="61" max="61" width="6.57421875" style="57" customWidth="1"/>
    <col min="62" max="64" width="15.7109375" style="56" customWidth="1"/>
    <col min="65" max="65" width="6.57421875" style="56" customWidth="1"/>
    <col min="66" max="66" width="15.7109375" style="56" customWidth="1"/>
    <col min="67" max="16384" width="9.140625" style="56" customWidth="1"/>
  </cols>
  <sheetData>
    <row r="2" ht="12.75">
      <c r="A2" s="181" t="s">
        <v>67</v>
      </c>
    </row>
    <row r="3" spans="54:55" ht="12.75">
      <c r="BB3" s="58"/>
      <c r="BC3" s="58"/>
    </row>
    <row r="4" spans="4:68" ht="13.5" thickBot="1">
      <c r="D4" s="59"/>
      <c r="E4" s="192" t="s">
        <v>8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59"/>
      <c r="T4" s="59" t="s">
        <v>21</v>
      </c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187" t="s">
        <v>49</v>
      </c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 t="s">
        <v>123</v>
      </c>
      <c r="AZ4" s="187"/>
      <c r="BA4" s="187"/>
      <c r="BB4" s="187"/>
      <c r="BC4" s="187"/>
      <c r="BD4" s="187"/>
      <c r="BE4" s="187"/>
      <c r="BF4" s="187"/>
      <c r="BG4" s="187"/>
      <c r="BH4" s="187"/>
      <c r="BI4" s="188"/>
      <c r="BJ4" s="187"/>
      <c r="BK4" s="187"/>
      <c r="BL4" s="187"/>
      <c r="BM4" s="187"/>
      <c r="BP4" s="59"/>
    </row>
    <row r="5" spans="3:66" ht="64.5" thickTop="1">
      <c r="C5" s="60" t="s">
        <v>12</v>
      </c>
      <c r="E5" s="61" t="s">
        <v>117</v>
      </c>
      <c r="F5" s="62" t="s">
        <v>73</v>
      </c>
      <c r="G5" s="63" t="s">
        <v>117</v>
      </c>
      <c r="H5" s="64" t="s">
        <v>106</v>
      </c>
      <c r="I5" s="65" t="s">
        <v>73</v>
      </c>
      <c r="J5" s="66" t="s">
        <v>106</v>
      </c>
      <c r="K5" s="64" t="s">
        <v>10</v>
      </c>
      <c r="L5" s="65" t="s">
        <v>73</v>
      </c>
      <c r="M5" s="66" t="s">
        <v>10</v>
      </c>
      <c r="N5" s="64" t="s">
        <v>104</v>
      </c>
      <c r="O5" s="62" t="s">
        <v>73</v>
      </c>
      <c r="P5" s="63" t="s">
        <v>104</v>
      </c>
      <c r="Q5" s="62"/>
      <c r="R5" s="67" t="s">
        <v>13</v>
      </c>
      <c r="S5" s="62"/>
      <c r="T5" s="64" t="s">
        <v>48</v>
      </c>
      <c r="U5" s="62" t="s">
        <v>73</v>
      </c>
      <c r="V5" s="63" t="s">
        <v>105</v>
      </c>
      <c r="W5" s="64" t="s">
        <v>54</v>
      </c>
      <c r="X5" s="65" t="s">
        <v>73</v>
      </c>
      <c r="Y5" s="66" t="s">
        <v>54</v>
      </c>
      <c r="Z5" s="64" t="s">
        <v>107</v>
      </c>
      <c r="AA5" s="65" t="s">
        <v>73</v>
      </c>
      <c r="AB5" s="66" t="s">
        <v>107</v>
      </c>
      <c r="AC5" s="64" t="s">
        <v>94</v>
      </c>
      <c r="AD5" s="65" t="s">
        <v>73</v>
      </c>
      <c r="AE5" s="66" t="s">
        <v>94</v>
      </c>
      <c r="AF5" s="64" t="s">
        <v>108</v>
      </c>
      <c r="AG5" s="62" t="s">
        <v>73</v>
      </c>
      <c r="AH5" s="63" t="s">
        <v>108</v>
      </c>
      <c r="AI5" s="64"/>
      <c r="AJ5" s="67" t="s">
        <v>22</v>
      </c>
      <c r="AK5" s="68"/>
      <c r="AL5" s="64" t="s">
        <v>50</v>
      </c>
      <c r="AM5" s="65" t="s">
        <v>73</v>
      </c>
      <c r="AN5" s="66" t="s">
        <v>55</v>
      </c>
      <c r="AO5" s="69" t="s">
        <v>51</v>
      </c>
      <c r="AP5" s="62" t="s">
        <v>73</v>
      </c>
      <c r="AQ5" s="63" t="s">
        <v>51</v>
      </c>
      <c r="AR5" s="64" t="s">
        <v>52</v>
      </c>
      <c r="AS5" s="62" t="s">
        <v>73</v>
      </c>
      <c r="AT5" s="63" t="s">
        <v>52</v>
      </c>
      <c r="AU5" s="64" t="s">
        <v>53</v>
      </c>
      <c r="AV5" s="65" t="s">
        <v>73</v>
      </c>
      <c r="AW5" s="66" t="s">
        <v>53</v>
      </c>
      <c r="AX5" s="69" t="s">
        <v>60</v>
      </c>
      <c r="AY5" s="65" t="s">
        <v>73</v>
      </c>
      <c r="AZ5" s="66" t="s">
        <v>60</v>
      </c>
      <c r="BA5" s="64" t="s">
        <v>61</v>
      </c>
      <c r="BB5" s="65" t="s">
        <v>73</v>
      </c>
      <c r="BC5" s="66" t="s">
        <v>61</v>
      </c>
      <c r="BD5" s="64" t="s">
        <v>62</v>
      </c>
      <c r="BE5" s="62" t="s">
        <v>73</v>
      </c>
      <c r="BF5" s="63" t="s">
        <v>62</v>
      </c>
      <c r="BG5" s="68"/>
      <c r="BH5" s="67" t="s">
        <v>63</v>
      </c>
      <c r="BI5" s="70"/>
      <c r="BJ5" s="64" t="s">
        <v>74</v>
      </c>
      <c r="BK5" s="62" t="s">
        <v>73</v>
      </c>
      <c r="BL5" s="63" t="s">
        <v>74</v>
      </c>
      <c r="BM5" s="70"/>
      <c r="BN5" s="189" t="s">
        <v>24</v>
      </c>
    </row>
    <row r="6" spans="3:66" ht="12.75">
      <c r="C6" s="71"/>
      <c r="E6" s="72" t="s">
        <v>11</v>
      </c>
      <c r="G6" s="73" t="s">
        <v>23</v>
      </c>
      <c r="H6" s="72" t="s">
        <v>11</v>
      </c>
      <c r="I6" s="74"/>
      <c r="J6" s="75" t="s">
        <v>23</v>
      </c>
      <c r="K6" s="72" t="s">
        <v>11</v>
      </c>
      <c r="L6" s="74"/>
      <c r="M6" s="75" t="s">
        <v>23</v>
      </c>
      <c r="N6" s="72" t="s">
        <v>11</v>
      </c>
      <c r="P6" s="76" t="s">
        <v>23</v>
      </c>
      <c r="R6" s="77" t="s">
        <v>23</v>
      </c>
      <c r="T6" s="72" t="s">
        <v>11</v>
      </c>
      <c r="V6" s="76" t="s">
        <v>23</v>
      </c>
      <c r="W6" s="72" t="s">
        <v>11</v>
      </c>
      <c r="X6" s="74"/>
      <c r="Y6" s="75" t="s">
        <v>23</v>
      </c>
      <c r="Z6" s="72" t="s">
        <v>11</v>
      </c>
      <c r="AA6" s="74"/>
      <c r="AB6" s="75" t="s">
        <v>23</v>
      </c>
      <c r="AC6" s="72" t="s">
        <v>11</v>
      </c>
      <c r="AD6" s="74"/>
      <c r="AE6" s="75" t="s">
        <v>23</v>
      </c>
      <c r="AF6" s="72" t="s">
        <v>11</v>
      </c>
      <c r="AH6" s="76" t="s">
        <v>23</v>
      </c>
      <c r="AI6" s="78"/>
      <c r="AJ6" s="77" t="s">
        <v>23</v>
      </c>
      <c r="AK6" s="57"/>
      <c r="AL6" s="72" t="s">
        <v>11</v>
      </c>
      <c r="AM6" s="74"/>
      <c r="AN6" s="75" t="s">
        <v>23</v>
      </c>
      <c r="AO6" s="79" t="s">
        <v>11</v>
      </c>
      <c r="AQ6" s="76" t="s">
        <v>23</v>
      </c>
      <c r="AR6" s="72" t="s">
        <v>11</v>
      </c>
      <c r="AT6" s="76" t="s">
        <v>23</v>
      </c>
      <c r="AU6" s="72" t="s">
        <v>11</v>
      </c>
      <c r="AV6" s="74"/>
      <c r="AW6" s="75" t="s">
        <v>23</v>
      </c>
      <c r="AX6" s="79" t="s">
        <v>11</v>
      </c>
      <c r="AY6" s="74"/>
      <c r="AZ6" s="75" t="s">
        <v>23</v>
      </c>
      <c r="BA6" s="72" t="s">
        <v>11</v>
      </c>
      <c r="BB6" s="74"/>
      <c r="BC6" s="75" t="s">
        <v>23</v>
      </c>
      <c r="BD6" s="72" t="s">
        <v>11</v>
      </c>
      <c r="BF6" s="76" t="s">
        <v>23</v>
      </c>
      <c r="BG6" s="57"/>
      <c r="BH6" s="77" t="s">
        <v>23</v>
      </c>
      <c r="BI6" s="80"/>
      <c r="BJ6" s="72" t="s">
        <v>11</v>
      </c>
      <c r="BL6" s="76" t="s">
        <v>23</v>
      </c>
      <c r="BM6" s="80"/>
      <c r="BN6" s="81" t="s">
        <v>25</v>
      </c>
    </row>
    <row r="7" spans="1:66" ht="141" thickBot="1">
      <c r="A7" s="82"/>
      <c r="B7" s="83" t="s">
        <v>0</v>
      </c>
      <c r="C7" s="84"/>
      <c r="D7" s="85"/>
      <c r="E7" s="86"/>
      <c r="F7" s="86"/>
      <c r="G7" s="87"/>
      <c r="H7" s="86"/>
      <c r="I7" s="88"/>
      <c r="J7" s="89"/>
      <c r="K7" s="86"/>
      <c r="L7" s="88"/>
      <c r="M7" s="90"/>
      <c r="N7" s="86"/>
      <c r="O7" s="86"/>
      <c r="P7" s="91"/>
      <c r="Q7" s="86"/>
      <c r="R7" s="92"/>
      <c r="S7" s="86"/>
      <c r="T7" s="93"/>
      <c r="U7" s="86"/>
      <c r="V7" s="87"/>
      <c r="W7" s="93"/>
      <c r="X7" s="88"/>
      <c r="Y7" s="89"/>
      <c r="Z7" s="93"/>
      <c r="AA7" s="88"/>
      <c r="AB7" s="89"/>
      <c r="AC7" s="93"/>
      <c r="AD7" s="88"/>
      <c r="AE7" s="89"/>
      <c r="AF7" s="93"/>
      <c r="AG7" s="86"/>
      <c r="AH7" s="87"/>
      <c r="AI7" s="86"/>
      <c r="AJ7" s="92"/>
      <c r="AK7" s="94"/>
      <c r="AL7" s="93"/>
      <c r="AM7" s="88"/>
      <c r="AN7" s="89"/>
      <c r="AO7" s="95"/>
      <c r="AP7" s="86"/>
      <c r="AQ7" s="87"/>
      <c r="AR7" s="93"/>
      <c r="AS7" s="86"/>
      <c r="AT7" s="87"/>
      <c r="AU7" s="93"/>
      <c r="AV7" s="88"/>
      <c r="AW7" s="89"/>
      <c r="AX7" s="95"/>
      <c r="AY7" s="88"/>
      <c r="AZ7" s="89"/>
      <c r="BA7" s="93"/>
      <c r="BB7" s="88"/>
      <c r="BC7" s="89"/>
      <c r="BD7" s="93"/>
      <c r="BE7" s="86"/>
      <c r="BF7" s="87"/>
      <c r="BG7" s="86"/>
      <c r="BH7" s="92"/>
      <c r="BI7" s="94"/>
      <c r="BJ7" s="93"/>
      <c r="BK7" s="86"/>
      <c r="BL7" s="87"/>
      <c r="BM7" s="94"/>
      <c r="BN7" s="96"/>
    </row>
    <row r="8" spans="1:66" ht="12.75">
      <c r="A8" s="97"/>
      <c r="B8" s="98"/>
      <c r="C8" s="99"/>
      <c r="D8" s="100"/>
      <c r="E8" s="101"/>
      <c r="F8" s="101"/>
      <c r="G8" s="102"/>
      <c r="H8" s="101"/>
      <c r="I8" s="103"/>
      <c r="J8" s="104"/>
      <c r="K8" s="101"/>
      <c r="L8" s="103"/>
      <c r="M8" s="104"/>
      <c r="N8" s="101"/>
      <c r="O8" s="101"/>
      <c r="P8" s="102"/>
      <c r="Q8" s="101"/>
      <c r="R8" s="105"/>
      <c r="S8" s="101"/>
      <c r="T8" s="106"/>
      <c r="U8" s="101"/>
      <c r="V8" s="102"/>
      <c r="W8" s="101"/>
      <c r="X8" s="103"/>
      <c r="Y8" s="104"/>
      <c r="Z8" s="101"/>
      <c r="AA8" s="103"/>
      <c r="AB8" s="104"/>
      <c r="AC8" s="101"/>
      <c r="AD8" s="103"/>
      <c r="AE8" s="104"/>
      <c r="AF8" s="101"/>
      <c r="AG8" s="101"/>
      <c r="AH8" s="102"/>
      <c r="AI8" s="106"/>
      <c r="AJ8" s="105"/>
      <c r="AK8" s="106"/>
      <c r="AL8" s="101"/>
      <c r="AM8" s="103"/>
      <c r="AN8" s="104"/>
      <c r="AO8" s="107"/>
      <c r="AP8" s="101"/>
      <c r="AQ8" s="102"/>
      <c r="AR8" s="101"/>
      <c r="AS8" s="101"/>
      <c r="AT8" s="102"/>
      <c r="AU8" s="101"/>
      <c r="AV8" s="103"/>
      <c r="AW8" s="104"/>
      <c r="AX8" s="107"/>
      <c r="AY8" s="103"/>
      <c r="AZ8" s="104"/>
      <c r="BA8" s="101"/>
      <c r="BB8" s="103"/>
      <c r="BC8" s="104"/>
      <c r="BD8" s="101"/>
      <c r="BE8" s="101"/>
      <c r="BF8" s="102"/>
      <c r="BG8" s="106"/>
      <c r="BH8" s="105"/>
      <c r="BI8" s="108"/>
      <c r="BJ8" s="101"/>
      <c r="BK8" s="101"/>
      <c r="BL8" s="102"/>
      <c r="BM8" s="108"/>
      <c r="BN8" s="109"/>
    </row>
    <row r="9" spans="1:66" ht="12.75">
      <c r="A9" s="110" t="s">
        <v>1</v>
      </c>
      <c r="B9" s="98"/>
      <c r="C9" s="99"/>
      <c r="D9" s="100"/>
      <c r="E9" s="101"/>
      <c r="F9" s="101"/>
      <c r="G9" s="102"/>
      <c r="H9" s="101"/>
      <c r="I9" s="103"/>
      <c r="J9" s="104"/>
      <c r="K9" s="101"/>
      <c r="L9" s="103"/>
      <c r="M9" s="104"/>
      <c r="N9" s="101"/>
      <c r="O9" s="101"/>
      <c r="P9" s="102"/>
      <c r="Q9" s="101"/>
      <c r="R9" s="105"/>
      <c r="S9" s="101"/>
      <c r="T9" s="106"/>
      <c r="U9" s="101"/>
      <c r="V9" s="102"/>
      <c r="W9" s="101"/>
      <c r="X9" s="103"/>
      <c r="Y9" s="104"/>
      <c r="Z9" s="101"/>
      <c r="AA9" s="103"/>
      <c r="AB9" s="104"/>
      <c r="AC9" s="101"/>
      <c r="AD9" s="103"/>
      <c r="AE9" s="104"/>
      <c r="AF9" s="101"/>
      <c r="AG9" s="101"/>
      <c r="AH9" s="102"/>
      <c r="AI9" s="106"/>
      <c r="AJ9" s="105"/>
      <c r="AK9" s="106"/>
      <c r="AL9" s="101"/>
      <c r="AM9" s="103"/>
      <c r="AN9" s="104"/>
      <c r="AO9" s="107"/>
      <c r="AP9" s="101"/>
      <c r="AQ9" s="102"/>
      <c r="AR9" s="101"/>
      <c r="AS9" s="101"/>
      <c r="AT9" s="102"/>
      <c r="AU9" s="101"/>
      <c r="AV9" s="103"/>
      <c r="AW9" s="104"/>
      <c r="AX9" s="107"/>
      <c r="AY9" s="103"/>
      <c r="AZ9" s="104"/>
      <c r="BA9" s="101"/>
      <c r="BB9" s="103"/>
      <c r="BC9" s="104"/>
      <c r="BD9" s="101"/>
      <c r="BE9" s="101"/>
      <c r="BF9" s="102"/>
      <c r="BG9" s="106"/>
      <c r="BH9" s="105"/>
      <c r="BI9" s="108"/>
      <c r="BJ9" s="101"/>
      <c r="BK9" s="101"/>
      <c r="BL9" s="102"/>
      <c r="BM9" s="108"/>
      <c r="BN9" s="109"/>
    </row>
    <row r="10" spans="1:66" ht="12" customHeight="1">
      <c r="A10" s="97" t="s">
        <v>2</v>
      </c>
      <c r="B10" s="98"/>
      <c r="C10" s="111">
        <f>+'[2]SAMMANDRAG'!$B$30+'[2]SAMMANDRAG'!$B$31</f>
        <v>91321</v>
      </c>
      <c r="D10" s="112"/>
      <c r="E10" s="113"/>
      <c r="F10" s="114"/>
      <c r="G10" s="115">
        <f>SUM(E10:F10)</f>
        <v>0</v>
      </c>
      <c r="H10" s="113"/>
      <c r="I10" s="116">
        <f>+'[2]SAMMANDRAG'!$D$19+'[2]SAMMANDRAG'!$D$20</f>
        <v>381.908</v>
      </c>
      <c r="J10" s="117">
        <f>SUM(H10:I10)</f>
        <v>381.908</v>
      </c>
      <c r="K10" s="113"/>
      <c r="L10" s="116">
        <f>+'[2]SAMMANDRAG'!$D$11+'[2]SAMMANDRAG'!$D$16</f>
        <v>20220.972999999998</v>
      </c>
      <c r="M10" s="117">
        <f>SUM(K10:L10)</f>
        <v>20220.972999999998</v>
      </c>
      <c r="N10" s="113"/>
      <c r="O10" s="113"/>
      <c r="P10" s="115">
        <f>SUM(N10:O10)</f>
        <v>0</v>
      </c>
      <c r="Q10" s="114"/>
      <c r="R10" s="118">
        <f>G10+J10+M10+P10</f>
        <v>20602.880999999998</v>
      </c>
      <c r="S10" s="114"/>
      <c r="T10" s="113"/>
      <c r="U10" s="113"/>
      <c r="V10" s="115">
        <f>SUM(T10:U10)</f>
        <v>0</v>
      </c>
      <c r="W10" s="113"/>
      <c r="X10" s="116">
        <f>+'[2]SAMMANDRAG'!$G$19+'[2]SAMMANDRAG'!$G$20</f>
        <v>1527.632</v>
      </c>
      <c r="Y10" s="117">
        <f>SUM(W10:X10)</f>
        <v>1527.632</v>
      </c>
      <c r="Z10" s="113"/>
      <c r="AA10" s="116">
        <f>+'[2]SAMMANDRAG'!$H$11+'[2]SAMMANDRAG'!$H$13+'[2]SAMMANDRAG'!$G$11+'[2]SAMMANDRAG'!$G$16-AD10</f>
        <v>47958.2001</v>
      </c>
      <c r="AB10" s="117">
        <f>SUM(Z10:AA10)</f>
        <v>47958.2001</v>
      </c>
      <c r="AC10" s="113"/>
      <c r="AD10" s="116">
        <v>6000</v>
      </c>
      <c r="AE10" s="117">
        <f>SUM(AC10:AD10)</f>
        <v>6000</v>
      </c>
      <c r="AF10" s="113"/>
      <c r="AG10" s="113"/>
      <c r="AH10" s="115">
        <f>SUM(AF10:AG10)</f>
        <v>0</v>
      </c>
      <c r="AI10" s="113"/>
      <c r="AJ10" s="118">
        <f>V10+Y10+AB10+AE109+AH10+AE10</f>
        <v>55485.8321</v>
      </c>
      <c r="AK10" s="113"/>
      <c r="AL10" s="113"/>
      <c r="AM10" s="116">
        <f>+'[2]SAMMANDRAG'!$J$22</f>
        <v>999.7322003347495</v>
      </c>
      <c r="AN10" s="117">
        <f>SUM(AL10:AM10)</f>
        <v>999.7322003347495</v>
      </c>
      <c r="AO10" s="119"/>
      <c r="AP10" s="113"/>
      <c r="AQ10" s="115">
        <f>SUM(AO10:AP10)</f>
        <v>0</v>
      </c>
      <c r="AR10" s="120"/>
      <c r="AS10" s="113"/>
      <c r="AT10" s="115">
        <f>SUM(AR10:AS10)</f>
        <v>0</v>
      </c>
      <c r="AU10" s="120"/>
      <c r="AV10" s="116">
        <f>+'[2]SAMMANDRAG'!$J$23</f>
        <v>8639.386160382684</v>
      </c>
      <c r="AW10" s="117">
        <f>SUM(AU10:AV10)</f>
        <v>8639.386160382684</v>
      </c>
      <c r="AX10" s="119"/>
      <c r="AY10" s="116">
        <f>+'[2]SAMMANDRAG'!$J$25+'[2]SAMMANDRAG'!$K$25</f>
        <v>5338.610000000001</v>
      </c>
      <c r="AZ10" s="117">
        <f>SUM(AX10:AY10)</f>
        <v>5338.610000000001</v>
      </c>
      <c r="BA10" s="120"/>
      <c r="BB10" s="116">
        <f>+'[2]SAMMANDRAG'!$K$24</f>
        <v>254.298</v>
      </c>
      <c r="BC10" s="117">
        <f>SUM(BA10:BB10)</f>
        <v>254.298</v>
      </c>
      <c r="BD10" s="120"/>
      <c r="BE10" s="113"/>
      <c r="BF10" s="115">
        <f>SUM(BD10:BE10)</f>
        <v>0</v>
      </c>
      <c r="BG10" s="113"/>
      <c r="BH10" s="118">
        <f>AN10+AQ10+AT10+AW10+AZ10+BC10+BF10</f>
        <v>15232.026360717435</v>
      </c>
      <c r="BI10" s="121"/>
      <c r="BJ10" s="113"/>
      <c r="BK10" s="113"/>
      <c r="BL10" s="115">
        <f>SUM(BJ10:BK10)</f>
        <v>0</v>
      </c>
      <c r="BM10" s="121"/>
      <c r="BN10" s="122">
        <f>C10-R10-AJ10-BH10-BL10</f>
        <v>0.260539282571699</v>
      </c>
    </row>
    <row r="11" spans="1:66" ht="12" customHeight="1">
      <c r="A11" s="123" t="s">
        <v>38</v>
      </c>
      <c r="B11" s="124"/>
      <c r="C11" s="111">
        <f>+'[2]SAMMANDRAG'!$B$30</f>
        <v>54090</v>
      </c>
      <c r="D11" s="112"/>
      <c r="E11" s="113"/>
      <c r="F11" s="114"/>
      <c r="G11" s="125">
        <f>SUM(E11:F11)</f>
        <v>0</v>
      </c>
      <c r="H11" s="113"/>
      <c r="I11" s="126">
        <f>+'[2]SAMMANDRAG'!$D$19+'[2]SAMMANDRAG'!$D$20</f>
        <v>381.908</v>
      </c>
      <c r="J11" s="117">
        <f>SUM(H11:I11)</f>
        <v>381.908</v>
      </c>
      <c r="K11" s="113"/>
      <c r="L11" s="126">
        <f>+'[2]SAMMANDRAG'!$D$11+'[2]SAMMANDRAG'!$D$16</f>
        <v>20220.972999999998</v>
      </c>
      <c r="M11" s="117">
        <f>SUM(K11:L11)</f>
        <v>20220.972999999998</v>
      </c>
      <c r="N11" s="113"/>
      <c r="O11" s="114"/>
      <c r="P11" s="125">
        <f>SUM(N11:O11)</f>
        <v>0</v>
      </c>
      <c r="Q11" s="114"/>
      <c r="R11" s="118">
        <f>G11+J11+M11+P11</f>
        <v>20602.880999999998</v>
      </c>
      <c r="S11" s="114"/>
      <c r="T11" s="113"/>
      <c r="U11" s="114"/>
      <c r="V11" s="125">
        <f>SUM(T11:U11)</f>
        <v>0</v>
      </c>
      <c r="W11" s="113"/>
      <c r="X11" s="126">
        <f>+'[2]SAMMANDRAG'!$G$19+'[2]SAMMANDRAG'!$G$20</f>
        <v>1527.632</v>
      </c>
      <c r="Y11" s="127">
        <f>SUM(W11:X11)</f>
        <v>1527.632</v>
      </c>
      <c r="Z11" s="113"/>
      <c r="AA11" s="126">
        <f>+'[2]SAMMANDRAG'!$G$11+'[2]SAMMANDRAG'!$G$16-AD11</f>
        <v>14751.4981</v>
      </c>
      <c r="AB11" s="127">
        <f>SUM(Z11:AA11)</f>
        <v>14751.4981</v>
      </c>
      <c r="AC11" s="113"/>
      <c r="AD11" s="126">
        <v>6000</v>
      </c>
      <c r="AE11" s="127">
        <f>SUM(AC11:AD11)</f>
        <v>6000</v>
      </c>
      <c r="AF11" s="113"/>
      <c r="AG11" s="114"/>
      <c r="AH11" s="125">
        <f>SUM(AF11:AG11)</f>
        <v>0</v>
      </c>
      <c r="AI11" s="113"/>
      <c r="AJ11" s="118">
        <f>V11+Y11+AB11+AE11+AH11</f>
        <v>22279.130100000002</v>
      </c>
      <c r="AK11" s="113"/>
      <c r="AL11" s="113"/>
      <c r="AM11" s="126">
        <f>+'[2]SAMMANDRAG'!$J$22</f>
        <v>999.7322003347495</v>
      </c>
      <c r="AN11" s="127">
        <f>SUM(AL11:AM11)</f>
        <v>999.7322003347495</v>
      </c>
      <c r="AO11" s="119"/>
      <c r="AP11" s="114"/>
      <c r="AQ11" s="125">
        <f>SUM(AO11:AP11)</f>
        <v>0</v>
      </c>
      <c r="AR11" s="120"/>
      <c r="AS11" s="114"/>
      <c r="AT11" s="125">
        <f>SUM(AR11:AS11)</f>
        <v>0</v>
      </c>
      <c r="AU11" s="120"/>
      <c r="AV11" s="126">
        <f>+'[2]SAMMANDRAG'!$J$23</f>
        <v>8639.386160382684</v>
      </c>
      <c r="AW11" s="127">
        <f>SUM(AU11:AV11)</f>
        <v>8639.386160382684</v>
      </c>
      <c r="AX11" s="119"/>
      <c r="AY11" s="126">
        <f>+'[2]SAMMANDRAG'!$J$25</f>
        <v>1568.6100000000001</v>
      </c>
      <c r="AZ11" s="127">
        <f>SUM(AX11:AY11)</f>
        <v>1568.6100000000001</v>
      </c>
      <c r="BA11" s="120"/>
      <c r="BB11" s="126"/>
      <c r="BC11" s="127">
        <f>SUM(BA11:BB11)</f>
        <v>0</v>
      </c>
      <c r="BD11" s="120"/>
      <c r="BE11" s="114"/>
      <c r="BF11" s="125">
        <f>SUM(BD11:BE11)</f>
        <v>0</v>
      </c>
      <c r="BG11" s="113"/>
      <c r="BH11" s="128">
        <f>AN11+AQ11+AT11+AW11+AZ11+BC11+BF11</f>
        <v>11207.728360717434</v>
      </c>
      <c r="BI11" s="129"/>
      <c r="BJ11" s="113"/>
      <c r="BK11" s="114"/>
      <c r="BL11" s="125">
        <f>SUM(BJ11:BK11)</f>
        <v>0</v>
      </c>
      <c r="BM11" s="129"/>
      <c r="BN11" s="130">
        <f>C11-R11-AJ11-BH11-BL11</f>
        <v>0.26053928256988</v>
      </c>
    </row>
    <row r="12" spans="1:66" ht="15" customHeight="1" thickBot="1">
      <c r="A12" s="97" t="s">
        <v>35</v>
      </c>
      <c r="B12" s="98"/>
      <c r="C12" s="131">
        <v>0</v>
      </c>
      <c r="D12" s="132"/>
      <c r="E12" s="133"/>
      <c r="F12" s="133"/>
      <c r="G12" s="134">
        <f>SUM(E12:F12)</f>
        <v>0</v>
      </c>
      <c r="H12" s="133"/>
      <c r="I12" s="135"/>
      <c r="J12" s="136">
        <f>SUM(H12:I12)</f>
        <v>0</v>
      </c>
      <c r="K12" s="133"/>
      <c r="L12" s="135"/>
      <c r="M12" s="136">
        <f>SUM(K12:L12)</f>
        <v>0</v>
      </c>
      <c r="N12" s="133"/>
      <c r="O12" s="133"/>
      <c r="P12" s="134">
        <f>SUM(N12:O12)</f>
        <v>0</v>
      </c>
      <c r="Q12" s="133"/>
      <c r="R12" s="137">
        <f>G12+J12+M12+P12</f>
        <v>0</v>
      </c>
      <c r="S12" s="133"/>
      <c r="T12" s="133"/>
      <c r="U12" s="133"/>
      <c r="V12" s="134">
        <f>SUM(T12:U12)</f>
        <v>0</v>
      </c>
      <c r="W12" s="133"/>
      <c r="X12" s="135"/>
      <c r="Y12" s="136">
        <f>SUM(W12:X12)</f>
        <v>0</v>
      </c>
      <c r="Z12" s="133"/>
      <c r="AA12" s="135"/>
      <c r="AB12" s="136">
        <f>SUM(Z12:AA12)</f>
        <v>0</v>
      </c>
      <c r="AC12" s="133"/>
      <c r="AD12" s="135"/>
      <c r="AE12" s="136">
        <f>SUM(AC12:AD12)</f>
        <v>0</v>
      </c>
      <c r="AF12" s="133"/>
      <c r="AG12" s="133"/>
      <c r="AH12" s="134">
        <f>SUM(AF12:AG12)</f>
        <v>0</v>
      </c>
      <c r="AI12" s="113"/>
      <c r="AJ12" s="137">
        <f>V12+Y12+AB12+AE12+AH12</f>
        <v>0</v>
      </c>
      <c r="AK12" s="133"/>
      <c r="AL12" s="133"/>
      <c r="AM12" s="135">
        <v>0</v>
      </c>
      <c r="AN12" s="136">
        <f>SUM(AL12:AM12)</f>
        <v>0</v>
      </c>
      <c r="AO12" s="138"/>
      <c r="AP12" s="133"/>
      <c r="AQ12" s="134">
        <f>SUM(AO12:AP12)</f>
        <v>0</v>
      </c>
      <c r="AR12" s="139"/>
      <c r="AS12" s="133"/>
      <c r="AT12" s="134">
        <f>SUM(AR12:AS12)</f>
        <v>0</v>
      </c>
      <c r="AU12" s="139"/>
      <c r="AV12" s="135"/>
      <c r="AW12" s="136">
        <f>SUM(AU12:AV12)</f>
        <v>0</v>
      </c>
      <c r="AX12" s="138"/>
      <c r="AY12" s="135"/>
      <c r="AZ12" s="136">
        <f>SUM(AX12:AY12)</f>
        <v>0</v>
      </c>
      <c r="BA12" s="139"/>
      <c r="BB12" s="135"/>
      <c r="BC12" s="136">
        <f>SUM(BA12:BB12)</f>
        <v>0</v>
      </c>
      <c r="BD12" s="139"/>
      <c r="BE12" s="133"/>
      <c r="BF12" s="134">
        <f>SUM(BD12:BE12)</f>
        <v>0</v>
      </c>
      <c r="BG12" s="113"/>
      <c r="BH12" s="137">
        <f>AN12+AQ12+AT12+AW12+AZ12+BC12+BF12</f>
        <v>0</v>
      </c>
      <c r="BI12" s="140"/>
      <c r="BJ12" s="133"/>
      <c r="BK12" s="133"/>
      <c r="BL12" s="134">
        <f>SUM(BJ12:BK12)</f>
        <v>0</v>
      </c>
      <c r="BM12" s="140"/>
      <c r="BN12" s="141">
        <f>C12-R12-AJ12-BH12-BL12</f>
        <v>0</v>
      </c>
    </row>
    <row r="13" spans="1:66" ht="12.75">
      <c r="A13" s="142" t="s">
        <v>3</v>
      </c>
      <c r="B13" s="143"/>
      <c r="C13" s="144">
        <f>C10+C12</f>
        <v>91321</v>
      </c>
      <c r="D13" s="145">
        <f aca="true" t="shared" si="0" ref="D13:P13">D10+D12</f>
        <v>0</v>
      </c>
      <c r="E13" s="146">
        <f t="shared" si="0"/>
        <v>0</v>
      </c>
      <c r="F13" s="146">
        <f t="shared" si="0"/>
        <v>0</v>
      </c>
      <c r="G13" s="147">
        <f t="shared" si="0"/>
        <v>0</v>
      </c>
      <c r="H13" s="146">
        <f t="shared" si="0"/>
        <v>0</v>
      </c>
      <c r="I13" s="148">
        <f t="shared" si="0"/>
        <v>381.908</v>
      </c>
      <c r="J13" s="149">
        <f t="shared" si="0"/>
        <v>381.908</v>
      </c>
      <c r="K13" s="146">
        <f t="shared" si="0"/>
        <v>0</v>
      </c>
      <c r="L13" s="148">
        <f t="shared" si="0"/>
        <v>20220.972999999998</v>
      </c>
      <c r="M13" s="149">
        <f t="shared" si="0"/>
        <v>20220.972999999998</v>
      </c>
      <c r="N13" s="146">
        <f t="shared" si="0"/>
        <v>0</v>
      </c>
      <c r="O13" s="146">
        <f t="shared" si="0"/>
        <v>0</v>
      </c>
      <c r="P13" s="147">
        <f t="shared" si="0"/>
        <v>0</v>
      </c>
      <c r="Q13" s="150"/>
      <c r="R13" s="151">
        <f>R10+R12</f>
        <v>20602.880999999998</v>
      </c>
      <c r="S13" s="146"/>
      <c r="T13" s="146">
        <f aca="true" t="shared" si="1" ref="T13:AB13">T10+T12</f>
        <v>0</v>
      </c>
      <c r="U13" s="146">
        <f t="shared" si="1"/>
        <v>0</v>
      </c>
      <c r="V13" s="147">
        <f t="shared" si="1"/>
        <v>0</v>
      </c>
      <c r="W13" s="146">
        <f t="shared" si="1"/>
        <v>0</v>
      </c>
      <c r="X13" s="148">
        <f t="shared" si="1"/>
        <v>1527.632</v>
      </c>
      <c r="Y13" s="149">
        <f t="shared" si="1"/>
        <v>1527.632</v>
      </c>
      <c r="Z13" s="146">
        <f t="shared" si="1"/>
        <v>0</v>
      </c>
      <c r="AA13" s="148">
        <f>AA10+AA12</f>
        <v>47958.2001</v>
      </c>
      <c r="AB13" s="149">
        <f t="shared" si="1"/>
        <v>47958.2001</v>
      </c>
      <c r="AC13" s="146">
        <f aca="true" t="shared" si="2" ref="AC13:AH13">AC10+AC12</f>
        <v>0</v>
      </c>
      <c r="AD13" s="148">
        <f t="shared" si="2"/>
        <v>6000</v>
      </c>
      <c r="AE13" s="149">
        <f t="shared" si="2"/>
        <v>6000</v>
      </c>
      <c r="AF13" s="146">
        <f t="shared" si="2"/>
        <v>0</v>
      </c>
      <c r="AG13" s="146">
        <f t="shared" si="2"/>
        <v>0</v>
      </c>
      <c r="AH13" s="147">
        <f t="shared" si="2"/>
        <v>0</v>
      </c>
      <c r="AI13" s="150"/>
      <c r="AJ13" s="151">
        <f>AJ10+AJ12</f>
        <v>55485.8321</v>
      </c>
      <c r="AK13" s="145"/>
      <c r="AL13" s="146">
        <f>AL10+AL12</f>
        <v>0</v>
      </c>
      <c r="AM13" s="148">
        <f>+AM11</f>
        <v>999.7322003347495</v>
      </c>
      <c r="AN13" s="149">
        <f aca="true" t="shared" si="3" ref="AN13:AU13">AN10+AN12</f>
        <v>999.7322003347495</v>
      </c>
      <c r="AO13" s="152">
        <f t="shared" si="3"/>
        <v>0</v>
      </c>
      <c r="AP13" s="146">
        <f t="shared" si="3"/>
        <v>0</v>
      </c>
      <c r="AQ13" s="147">
        <f t="shared" si="3"/>
        <v>0</v>
      </c>
      <c r="AR13" s="153">
        <f t="shared" si="3"/>
        <v>0</v>
      </c>
      <c r="AS13" s="146">
        <f t="shared" si="3"/>
        <v>0</v>
      </c>
      <c r="AT13" s="147">
        <f t="shared" si="3"/>
        <v>0</v>
      </c>
      <c r="AU13" s="153">
        <f t="shared" si="3"/>
        <v>0</v>
      </c>
      <c r="AV13" s="148">
        <f>+AV11</f>
        <v>8639.386160382684</v>
      </c>
      <c r="AW13" s="149">
        <f>AW10+AW12</f>
        <v>8639.386160382684</v>
      </c>
      <c r="AX13" s="152">
        <f aca="true" t="shared" si="4" ref="AX13:BF13">AX10+AX12</f>
        <v>0</v>
      </c>
      <c r="AY13" s="148">
        <f t="shared" si="4"/>
        <v>5338.610000000001</v>
      </c>
      <c r="AZ13" s="149">
        <f t="shared" si="4"/>
        <v>5338.610000000001</v>
      </c>
      <c r="BA13" s="153">
        <f t="shared" si="4"/>
        <v>0</v>
      </c>
      <c r="BB13" s="148">
        <f t="shared" si="4"/>
        <v>254.298</v>
      </c>
      <c r="BC13" s="149">
        <f t="shared" si="4"/>
        <v>254.298</v>
      </c>
      <c r="BD13" s="153">
        <f t="shared" si="4"/>
        <v>0</v>
      </c>
      <c r="BE13" s="146">
        <f t="shared" si="4"/>
        <v>0</v>
      </c>
      <c r="BF13" s="147">
        <f t="shared" si="4"/>
        <v>0</v>
      </c>
      <c r="BG13" s="150">
        <f>BG10+BG12</f>
        <v>0</v>
      </c>
      <c r="BH13" s="151">
        <f>BH10+BH12</f>
        <v>15232.026360717435</v>
      </c>
      <c r="BI13" s="145"/>
      <c r="BJ13" s="146">
        <f>BJ10+BJ12</f>
        <v>0</v>
      </c>
      <c r="BK13" s="146">
        <f>BK10+BK12</f>
        <v>0</v>
      </c>
      <c r="BL13" s="147">
        <f>BL10+BL12</f>
        <v>0</v>
      </c>
      <c r="BM13" s="145"/>
      <c r="BN13" s="144">
        <f>BN10+BN12</f>
        <v>0.260539282571699</v>
      </c>
    </row>
    <row r="14" spans="1:66" ht="12.75">
      <c r="A14" s="97"/>
      <c r="B14" s="98"/>
      <c r="C14" s="111"/>
      <c r="D14" s="154"/>
      <c r="E14" s="154"/>
      <c r="F14" s="155"/>
      <c r="G14" s="156"/>
      <c r="H14" s="154"/>
      <c r="I14" s="157"/>
      <c r="J14" s="158"/>
      <c r="K14" s="154"/>
      <c r="L14" s="157"/>
      <c r="M14" s="158"/>
      <c r="N14" s="154"/>
      <c r="O14" s="155"/>
      <c r="P14" s="156"/>
      <c r="Q14" s="155"/>
      <c r="R14" s="118"/>
      <c r="S14" s="155"/>
      <c r="T14" s="154"/>
      <c r="U14" s="155"/>
      <c r="V14" s="156"/>
      <c r="W14" s="154"/>
      <c r="X14" s="157"/>
      <c r="Y14" s="158"/>
      <c r="Z14" s="154"/>
      <c r="AA14" s="157"/>
      <c r="AB14" s="158"/>
      <c r="AC14" s="154"/>
      <c r="AD14" s="157"/>
      <c r="AE14" s="158"/>
      <c r="AF14" s="154"/>
      <c r="AG14" s="155"/>
      <c r="AH14" s="156"/>
      <c r="AI14" s="154"/>
      <c r="AJ14" s="118"/>
      <c r="AK14" s="113"/>
      <c r="AL14" s="154"/>
      <c r="AM14" s="157"/>
      <c r="AN14" s="158"/>
      <c r="AO14" s="159"/>
      <c r="AP14" s="155"/>
      <c r="AQ14" s="156"/>
      <c r="AR14" s="160"/>
      <c r="AS14" s="155"/>
      <c r="AT14" s="156"/>
      <c r="AU14" s="160"/>
      <c r="AV14" s="157"/>
      <c r="AW14" s="158"/>
      <c r="AX14" s="159"/>
      <c r="AY14" s="157"/>
      <c r="AZ14" s="158"/>
      <c r="BA14" s="160"/>
      <c r="BB14" s="157"/>
      <c r="BC14" s="158"/>
      <c r="BD14" s="160"/>
      <c r="BE14" s="155"/>
      <c r="BF14" s="156"/>
      <c r="BG14" s="113"/>
      <c r="BH14" s="118"/>
      <c r="BI14" s="121"/>
      <c r="BJ14" s="154"/>
      <c r="BK14" s="155"/>
      <c r="BL14" s="156"/>
      <c r="BM14" s="121"/>
      <c r="BN14" s="122"/>
    </row>
    <row r="15" spans="1:66" ht="12.75">
      <c r="A15" s="110" t="s">
        <v>4</v>
      </c>
      <c r="B15" s="98"/>
      <c r="C15" s="111"/>
      <c r="D15" s="154"/>
      <c r="E15" s="154"/>
      <c r="F15" s="155"/>
      <c r="G15" s="156"/>
      <c r="H15" s="154"/>
      <c r="I15" s="157"/>
      <c r="J15" s="158"/>
      <c r="K15" s="154"/>
      <c r="L15" s="157"/>
      <c r="M15" s="158"/>
      <c r="N15" s="154"/>
      <c r="O15" s="155"/>
      <c r="P15" s="156"/>
      <c r="Q15" s="155"/>
      <c r="R15" s="118"/>
      <c r="S15" s="155"/>
      <c r="T15" s="154"/>
      <c r="U15" s="155"/>
      <c r="V15" s="156"/>
      <c r="W15" s="154"/>
      <c r="X15" s="157"/>
      <c r="Y15" s="158"/>
      <c r="Z15" s="154"/>
      <c r="AA15" s="157"/>
      <c r="AB15" s="158"/>
      <c r="AC15" s="154"/>
      <c r="AD15" s="157"/>
      <c r="AE15" s="158"/>
      <c r="AF15" s="154"/>
      <c r="AG15" s="155"/>
      <c r="AH15" s="156"/>
      <c r="AI15" s="154"/>
      <c r="AJ15" s="118"/>
      <c r="AK15" s="113"/>
      <c r="AL15" s="154"/>
      <c r="AM15" s="157"/>
      <c r="AN15" s="158"/>
      <c r="AO15" s="159"/>
      <c r="AP15" s="155"/>
      <c r="AQ15" s="156"/>
      <c r="AR15" s="160"/>
      <c r="AS15" s="155"/>
      <c r="AT15" s="156"/>
      <c r="AU15" s="160"/>
      <c r="AV15" s="157"/>
      <c r="AW15" s="158"/>
      <c r="AX15" s="159"/>
      <c r="AY15" s="157"/>
      <c r="AZ15" s="158"/>
      <c r="BA15" s="160"/>
      <c r="BB15" s="157"/>
      <c r="BC15" s="158"/>
      <c r="BD15" s="160"/>
      <c r="BE15" s="155"/>
      <c r="BF15" s="156"/>
      <c r="BG15" s="113"/>
      <c r="BH15" s="118"/>
      <c r="BI15" s="121"/>
      <c r="BJ15" s="154"/>
      <c r="BK15" s="155"/>
      <c r="BL15" s="156"/>
      <c r="BM15" s="121"/>
      <c r="BN15" s="122"/>
    </row>
    <row r="16" spans="1:66" ht="12.75">
      <c r="A16" s="161"/>
      <c r="B16" s="162"/>
      <c r="C16" s="163"/>
      <c r="D16" s="164"/>
      <c r="E16" s="164"/>
      <c r="F16" s="165"/>
      <c r="G16" s="166"/>
      <c r="H16" s="164"/>
      <c r="I16" s="157"/>
      <c r="J16" s="168"/>
      <c r="K16" s="164"/>
      <c r="L16" s="167"/>
      <c r="M16" s="168"/>
      <c r="N16" s="164"/>
      <c r="O16" s="165"/>
      <c r="P16" s="166"/>
      <c r="Q16" s="165"/>
      <c r="R16" s="169"/>
      <c r="S16" s="165"/>
      <c r="T16" s="164"/>
      <c r="U16" s="165"/>
      <c r="V16" s="166"/>
      <c r="W16" s="164"/>
      <c r="X16" s="167"/>
      <c r="Y16" s="168"/>
      <c r="Z16" s="164"/>
      <c r="AA16" s="167"/>
      <c r="AB16" s="168"/>
      <c r="AC16" s="164"/>
      <c r="AD16" s="167"/>
      <c r="AE16" s="168"/>
      <c r="AF16" s="164"/>
      <c r="AG16" s="165"/>
      <c r="AH16" s="166"/>
      <c r="AI16" s="164"/>
      <c r="AJ16" s="169"/>
      <c r="AK16" s="164"/>
      <c r="AL16" s="164"/>
      <c r="AM16" s="167"/>
      <c r="AN16" s="168"/>
      <c r="AO16" s="170"/>
      <c r="AP16" s="165"/>
      <c r="AQ16" s="166"/>
      <c r="AR16" s="171"/>
      <c r="AS16" s="165"/>
      <c r="AT16" s="166"/>
      <c r="AU16" s="171"/>
      <c r="AV16" s="167"/>
      <c r="AW16" s="168"/>
      <c r="AX16" s="170"/>
      <c r="AY16" s="167"/>
      <c r="AZ16" s="168"/>
      <c r="BA16" s="171"/>
      <c r="BB16" s="167"/>
      <c r="BC16" s="168"/>
      <c r="BD16" s="171"/>
      <c r="BE16" s="165"/>
      <c r="BF16" s="166"/>
      <c r="BG16" s="164"/>
      <c r="BH16" s="169"/>
      <c r="BI16" s="172"/>
      <c r="BJ16" s="164"/>
      <c r="BK16" s="165"/>
      <c r="BL16" s="166"/>
      <c r="BM16" s="172"/>
      <c r="BN16" s="163"/>
    </row>
    <row r="17" spans="1:66" ht="12.75">
      <c r="A17" s="161" t="s">
        <v>36</v>
      </c>
      <c r="B17" s="162"/>
      <c r="C17" s="163">
        <f>+(('[2]SAMMANDRAG'!$B$29)*-1)-C22</f>
        <v>-93533</v>
      </c>
      <c r="D17" s="164"/>
      <c r="E17" s="164"/>
      <c r="F17" s="165"/>
      <c r="G17" s="166">
        <f>E17+F17</f>
        <v>0</v>
      </c>
      <c r="H17" s="164"/>
      <c r="I17" s="167">
        <f>+('[2]SAMMANDRAG'!$C$19+'[2]SAMMANDRAG'!$C$20)*-1</f>
        <v>-381.908</v>
      </c>
      <c r="J17" s="168">
        <f>+I17</f>
        <v>-381.908</v>
      </c>
      <c r="K17" s="164"/>
      <c r="L17" s="167">
        <f>+(('[2]SAMMANDRAG'!$C$11+'[2]SAMMANDRAG'!$C$16)*-1)-L22</f>
        <v>-22744.203486824605</v>
      </c>
      <c r="M17" s="168">
        <f>K17+L17</f>
        <v>-22744.203486824605</v>
      </c>
      <c r="N17" s="164"/>
      <c r="O17" s="165"/>
      <c r="P17" s="166">
        <f>N17+O17</f>
        <v>0</v>
      </c>
      <c r="Q17" s="165"/>
      <c r="R17" s="128">
        <f>G17+J17+M17+P17</f>
        <v>-23126.111486824604</v>
      </c>
      <c r="S17" s="165"/>
      <c r="T17" s="164"/>
      <c r="U17" s="165"/>
      <c r="V17" s="166">
        <f>T17+U17</f>
        <v>0</v>
      </c>
      <c r="W17" s="164"/>
      <c r="X17" s="167">
        <f>+('[2]SAMMANDRAG'!$F$19+'[2]SAMMANDRAG'!$F$20)*-1</f>
        <v>-1527.632</v>
      </c>
      <c r="Y17" s="168">
        <f>W17+X17</f>
        <v>-1527.632</v>
      </c>
      <c r="Z17" s="164"/>
      <c r="AA17" s="167">
        <f>+(('[2]SAMMANDRAG'!$F$11+'[2]SAMMANDRAG'!$F$13+'[2]SAMMANDRAG'!$F$16+AD17)*-1)-AA22</f>
        <v>-47012.8417458234</v>
      </c>
      <c r="AB17" s="168">
        <f>Z17+AA17</f>
        <v>-47012.8417458234</v>
      </c>
      <c r="AC17" s="164"/>
      <c r="AD17" s="167">
        <v>-6000</v>
      </c>
      <c r="AE17" s="168">
        <f>AC17+AD17</f>
        <v>-6000</v>
      </c>
      <c r="AF17" s="164"/>
      <c r="AG17" s="165"/>
      <c r="AH17" s="166">
        <f>AF17+AG17</f>
        <v>0</v>
      </c>
      <c r="AI17" s="164"/>
      <c r="AJ17" s="118">
        <f>V17+Y17+AB17+AE17+AH17</f>
        <v>-54540.4737458234</v>
      </c>
      <c r="AK17" s="164"/>
      <c r="AL17" s="164"/>
      <c r="AM17" s="167">
        <f>+'[2]SAMMANDRAG'!$I$22*-1</f>
        <v>-1571.95</v>
      </c>
      <c r="AN17" s="168">
        <f>AL17+AM17</f>
        <v>-1571.95</v>
      </c>
      <c r="AO17" s="170"/>
      <c r="AP17" s="165"/>
      <c r="AQ17" s="166">
        <f>AO17+AP17</f>
        <v>0</v>
      </c>
      <c r="AR17" s="171"/>
      <c r="AS17" s="165"/>
      <c r="AT17" s="166">
        <f>AR17+AS17</f>
        <v>0</v>
      </c>
      <c r="AU17" s="171"/>
      <c r="AV17" s="167">
        <f>+'[2]SAMMANDRAG'!$I$23*-1</f>
        <v>-8813.457767352</v>
      </c>
      <c r="AW17" s="168">
        <f>AU17+AV17</f>
        <v>-8813.457767352</v>
      </c>
      <c r="AX17" s="170"/>
      <c r="AY17" s="167">
        <f>+('[2]SAMMANDRAG'!$I$25*-1)-AY22</f>
        <v>-4662.34</v>
      </c>
      <c r="AZ17" s="168">
        <f>AX17+AY17</f>
        <v>-4662.34</v>
      </c>
      <c r="BA17" s="171"/>
      <c r="BB17" s="167">
        <f>+'[2]SAMMANDRAG'!$I$24*-1</f>
        <v>-818.6670000000001</v>
      </c>
      <c r="BC17" s="168">
        <f>BA17+BB17</f>
        <v>-818.6670000000001</v>
      </c>
      <c r="BD17" s="171"/>
      <c r="BE17" s="165"/>
      <c r="BF17" s="166">
        <f>BD17+BE17</f>
        <v>0</v>
      </c>
      <c r="BG17" s="164"/>
      <c r="BH17" s="118">
        <f>AN17+AQ17+AT17+AW17+AZ17+BC17+BF17</f>
        <v>-15866.414767352</v>
      </c>
      <c r="BI17" s="121"/>
      <c r="BJ17" s="164"/>
      <c r="BK17" s="165"/>
      <c r="BL17" s="166">
        <f>BJ17+BK17</f>
        <v>0</v>
      </c>
      <c r="BM17" s="121"/>
      <c r="BN17" s="122">
        <f>C17-R17-AJ17-BH17-BL17</f>
        <v>9.094947017729282E-12</v>
      </c>
    </row>
    <row r="18" spans="1:66" ht="14.25" customHeight="1">
      <c r="A18" s="97"/>
      <c r="B18" s="98"/>
      <c r="C18" s="111"/>
      <c r="D18" s="154"/>
      <c r="E18" s="154"/>
      <c r="F18" s="155"/>
      <c r="G18" s="156"/>
      <c r="H18" s="154"/>
      <c r="I18" s="157"/>
      <c r="J18" s="158"/>
      <c r="K18" s="154"/>
      <c r="L18" s="157"/>
      <c r="M18" s="158"/>
      <c r="N18" s="154"/>
      <c r="O18" s="155"/>
      <c r="P18" s="156"/>
      <c r="Q18" s="155"/>
      <c r="R18" s="118"/>
      <c r="S18" s="155"/>
      <c r="T18" s="154"/>
      <c r="U18" s="155"/>
      <c r="V18" s="156"/>
      <c r="W18" s="154"/>
      <c r="X18" s="157"/>
      <c r="Y18" s="158"/>
      <c r="Z18" s="154"/>
      <c r="AA18" s="157"/>
      <c r="AB18" s="158"/>
      <c r="AC18" s="154"/>
      <c r="AD18" s="157"/>
      <c r="AE18" s="158"/>
      <c r="AF18" s="154"/>
      <c r="AG18" s="155"/>
      <c r="AH18" s="156"/>
      <c r="AI18" s="154"/>
      <c r="AJ18" s="118"/>
      <c r="AK18" s="113"/>
      <c r="AL18" s="154"/>
      <c r="AM18" s="157"/>
      <c r="AN18" s="158"/>
      <c r="AO18" s="159"/>
      <c r="AP18" s="155"/>
      <c r="AQ18" s="156"/>
      <c r="AR18" s="160"/>
      <c r="AS18" s="155"/>
      <c r="AT18" s="156"/>
      <c r="AU18" s="160"/>
      <c r="AV18" s="157"/>
      <c r="AW18" s="158"/>
      <c r="AX18" s="159"/>
      <c r="AY18" s="157"/>
      <c r="AZ18" s="158"/>
      <c r="BA18" s="160"/>
      <c r="BB18" s="157"/>
      <c r="BC18" s="158"/>
      <c r="BD18" s="160"/>
      <c r="BE18" s="155"/>
      <c r="BF18" s="156"/>
      <c r="BG18" s="113"/>
      <c r="BH18" s="118"/>
      <c r="BI18" s="121"/>
      <c r="BJ18" s="154"/>
      <c r="BK18" s="155"/>
      <c r="BL18" s="156"/>
      <c r="BM18" s="121"/>
      <c r="BN18" s="122"/>
    </row>
    <row r="19" spans="1:66" ht="6" customHeight="1">
      <c r="A19" s="97"/>
      <c r="B19" s="98"/>
      <c r="C19" s="111"/>
      <c r="D19" s="154"/>
      <c r="E19" s="154"/>
      <c r="F19" s="155"/>
      <c r="G19" s="156"/>
      <c r="H19" s="154"/>
      <c r="I19" s="157"/>
      <c r="J19" s="158"/>
      <c r="K19" s="154"/>
      <c r="L19" s="157"/>
      <c r="M19" s="158"/>
      <c r="N19" s="154"/>
      <c r="O19" s="155"/>
      <c r="P19" s="156"/>
      <c r="Q19" s="155"/>
      <c r="R19" s="118"/>
      <c r="S19" s="155"/>
      <c r="T19" s="154"/>
      <c r="U19" s="155"/>
      <c r="V19" s="156"/>
      <c r="W19" s="154"/>
      <c r="X19" s="157"/>
      <c r="Y19" s="158"/>
      <c r="Z19" s="154"/>
      <c r="AA19" s="157"/>
      <c r="AB19" s="158"/>
      <c r="AC19" s="154"/>
      <c r="AD19" s="157"/>
      <c r="AE19" s="158"/>
      <c r="AF19" s="154"/>
      <c r="AG19" s="155"/>
      <c r="AH19" s="156"/>
      <c r="AI19" s="154"/>
      <c r="AJ19" s="118"/>
      <c r="AK19" s="113"/>
      <c r="AL19" s="154"/>
      <c r="AM19" s="157"/>
      <c r="AN19" s="158"/>
      <c r="AO19" s="159"/>
      <c r="AP19" s="155"/>
      <c r="AQ19" s="156"/>
      <c r="AR19" s="160"/>
      <c r="AS19" s="155"/>
      <c r="AT19" s="156"/>
      <c r="AU19" s="160"/>
      <c r="AV19" s="157"/>
      <c r="AW19" s="158"/>
      <c r="AX19" s="159"/>
      <c r="AY19" s="157"/>
      <c r="AZ19" s="158"/>
      <c r="BA19" s="160"/>
      <c r="BB19" s="157"/>
      <c r="BC19" s="158"/>
      <c r="BD19" s="160"/>
      <c r="BE19" s="155"/>
      <c r="BF19" s="156"/>
      <c r="BG19" s="113"/>
      <c r="BH19" s="118"/>
      <c r="BI19" s="121"/>
      <c r="BJ19" s="154"/>
      <c r="BK19" s="155"/>
      <c r="BL19" s="156"/>
      <c r="BM19" s="121"/>
      <c r="BN19" s="122"/>
    </row>
    <row r="20" spans="1:66" ht="12.75">
      <c r="A20" s="161" t="s">
        <v>5</v>
      </c>
      <c r="B20" s="162"/>
      <c r="C20" s="163">
        <f>C13+C17</f>
        <v>-2212</v>
      </c>
      <c r="D20" s="172"/>
      <c r="E20" s="164">
        <f aca="true" t="shared" si="5" ref="E20:K20">E13+E17</f>
        <v>0</v>
      </c>
      <c r="F20" s="164">
        <f t="shared" si="5"/>
        <v>0</v>
      </c>
      <c r="G20" s="166">
        <f t="shared" si="5"/>
        <v>0</v>
      </c>
      <c r="H20" s="164">
        <f t="shared" si="5"/>
        <v>0</v>
      </c>
      <c r="I20" s="173">
        <f>I13+I17</f>
        <v>0</v>
      </c>
      <c r="J20" s="168">
        <f>J13+J17</f>
        <v>0</v>
      </c>
      <c r="K20" s="164">
        <f t="shared" si="5"/>
        <v>0</v>
      </c>
      <c r="L20" s="173">
        <f>L13+L17</f>
        <v>-2523.2304868246065</v>
      </c>
      <c r="M20" s="168">
        <f>M13+M17</f>
        <v>-2523.2304868246065</v>
      </c>
      <c r="N20" s="164">
        <f>N13+N17</f>
        <v>0</v>
      </c>
      <c r="O20" s="164">
        <f>O13+O17</f>
        <v>0</v>
      </c>
      <c r="P20" s="166">
        <f>P13+P17</f>
        <v>0</v>
      </c>
      <c r="Q20" s="174"/>
      <c r="R20" s="169">
        <f>R13+R17</f>
        <v>-2523.2304868246065</v>
      </c>
      <c r="S20" s="164"/>
      <c r="T20" s="164">
        <f aca="true" t="shared" si="6" ref="T20:AE20">T13+T17</f>
        <v>0</v>
      </c>
      <c r="U20" s="164">
        <f t="shared" si="6"/>
        <v>0</v>
      </c>
      <c r="V20" s="166">
        <f t="shared" si="6"/>
        <v>0</v>
      </c>
      <c r="W20" s="164">
        <f t="shared" si="6"/>
        <v>0</v>
      </c>
      <c r="X20" s="173">
        <f t="shared" si="6"/>
        <v>0</v>
      </c>
      <c r="Y20" s="168">
        <f t="shared" si="6"/>
        <v>0</v>
      </c>
      <c r="Z20" s="164">
        <f t="shared" si="6"/>
        <v>0</v>
      </c>
      <c r="AA20" s="173">
        <f>(AA13+AA17)</f>
        <v>945.3583541765984</v>
      </c>
      <c r="AB20" s="168">
        <f>+AA20</f>
        <v>945.3583541765984</v>
      </c>
      <c r="AC20" s="164">
        <f t="shared" si="6"/>
        <v>0</v>
      </c>
      <c r="AD20" s="173">
        <f t="shared" si="6"/>
        <v>0</v>
      </c>
      <c r="AE20" s="168">
        <f t="shared" si="6"/>
        <v>0</v>
      </c>
      <c r="AF20" s="164">
        <f>AF13+AF17</f>
        <v>0</v>
      </c>
      <c r="AG20" s="164">
        <f>AG13+AG17</f>
        <v>0</v>
      </c>
      <c r="AH20" s="166">
        <f>AH13+AH17</f>
        <v>0</v>
      </c>
      <c r="AI20" s="174"/>
      <c r="AJ20" s="169">
        <f>+Y20+AB20+AE20</f>
        <v>945.3583541765984</v>
      </c>
      <c r="AK20" s="172"/>
      <c r="AL20" s="164">
        <f aca="true" t="shared" si="7" ref="AL20:BH20">AL13+AL17</f>
        <v>0</v>
      </c>
      <c r="AM20" s="175">
        <f>SUM(AM13:AM17)</f>
        <v>-572.2177996652506</v>
      </c>
      <c r="AN20" s="168">
        <f>AL20+AM20</f>
        <v>-572.2177996652506</v>
      </c>
      <c r="AO20" s="170">
        <f t="shared" si="7"/>
        <v>0</v>
      </c>
      <c r="AP20" s="164">
        <f t="shared" si="7"/>
        <v>0</v>
      </c>
      <c r="AQ20" s="166">
        <f t="shared" si="7"/>
        <v>0</v>
      </c>
      <c r="AR20" s="171">
        <f t="shared" si="7"/>
        <v>0</v>
      </c>
      <c r="AS20" s="164">
        <f t="shared" si="7"/>
        <v>0</v>
      </c>
      <c r="AT20" s="166">
        <f t="shared" si="7"/>
        <v>0</v>
      </c>
      <c r="AU20" s="171">
        <f t="shared" si="7"/>
        <v>0</v>
      </c>
      <c r="AV20" s="173">
        <f t="shared" si="7"/>
        <v>-174.07160696931533</v>
      </c>
      <c r="AW20" s="168">
        <f t="shared" si="7"/>
        <v>-174.07160696931533</v>
      </c>
      <c r="AX20" s="170">
        <f t="shared" si="7"/>
        <v>0</v>
      </c>
      <c r="AY20" s="173">
        <f t="shared" si="7"/>
        <v>676.2700000000004</v>
      </c>
      <c r="AZ20" s="168">
        <f t="shared" si="7"/>
        <v>676.2700000000004</v>
      </c>
      <c r="BA20" s="171">
        <f t="shared" si="7"/>
        <v>0</v>
      </c>
      <c r="BB20" s="173">
        <f t="shared" si="7"/>
        <v>-564.3690000000001</v>
      </c>
      <c r="BC20" s="168">
        <f t="shared" si="7"/>
        <v>-564.3690000000001</v>
      </c>
      <c r="BD20" s="171">
        <f t="shared" si="7"/>
        <v>0</v>
      </c>
      <c r="BE20" s="164">
        <f t="shared" si="7"/>
        <v>0</v>
      </c>
      <c r="BF20" s="166">
        <f t="shared" si="7"/>
        <v>0</v>
      </c>
      <c r="BG20" s="174">
        <f t="shared" si="7"/>
        <v>0</v>
      </c>
      <c r="BH20" s="169">
        <f t="shared" si="7"/>
        <v>-634.3884066345654</v>
      </c>
      <c r="BI20" s="172"/>
      <c r="BJ20" s="164">
        <f>BJ13+BJ17</f>
        <v>0</v>
      </c>
      <c r="BK20" s="164">
        <f>BK13+BK17</f>
        <v>0</v>
      </c>
      <c r="BL20" s="166">
        <f>BL13+BL17</f>
        <v>0</v>
      </c>
      <c r="BM20" s="172"/>
      <c r="BN20" s="163">
        <f>BN13+BN17</f>
        <v>0.26053928258079395</v>
      </c>
    </row>
    <row r="21" spans="1:66" ht="6.75" customHeight="1">
      <c r="A21" s="97"/>
      <c r="B21" s="98"/>
      <c r="C21" s="111"/>
      <c r="D21" s="154"/>
      <c r="E21" s="154"/>
      <c r="F21" s="155"/>
      <c r="G21" s="156"/>
      <c r="H21" s="154"/>
      <c r="I21" s="157"/>
      <c r="J21" s="158"/>
      <c r="K21" s="154"/>
      <c r="L21" s="157"/>
      <c r="M21" s="158"/>
      <c r="N21" s="154"/>
      <c r="O21" s="155"/>
      <c r="P21" s="156"/>
      <c r="Q21" s="155"/>
      <c r="R21" s="118"/>
      <c r="S21" s="155"/>
      <c r="T21" s="154"/>
      <c r="U21" s="155"/>
      <c r="V21" s="156"/>
      <c r="W21" s="154"/>
      <c r="X21" s="157"/>
      <c r="Y21" s="158"/>
      <c r="Z21" s="154"/>
      <c r="AA21" s="157"/>
      <c r="AB21" s="158"/>
      <c r="AC21" s="154"/>
      <c r="AD21" s="157"/>
      <c r="AE21" s="158"/>
      <c r="AF21" s="154"/>
      <c r="AG21" s="155"/>
      <c r="AH21" s="156"/>
      <c r="AI21" s="154"/>
      <c r="AJ21" s="118"/>
      <c r="AK21" s="113"/>
      <c r="AL21" s="154"/>
      <c r="AM21" s="157"/>
      <c r="AN21" s="158"/>
      <c r="AO21" s="159"/>
      <c r="AP21" s="155"/>
      <c r="AQ21" s="156"/>
      <c r="AR21" s="160"/>
      <c r="AS21" s="155"/>
      <c r="AT21" s="156"/>
      <c r="AU21" s="160"/>
      <c r="AV21" s="157"/>
      <c r="AW21" s="158"/>
      <c r="AX21" s="159"/>
      <c r="AY21" s="157"/>
      <c r="AZ21" s="158"/>
      <c r="BA21" s="160"/>
      <c r="BB21" s="157"/>
      <c r="BC21" s="158"/>
      <c r="BD21" s="160"/>
      <c r="BE21" s="155"/>
      <c r="BF21" s="156"/>
      <c r="BG21" s="113"/>
      <c r="BH21" s="118"/>
      <c r="BI21" s="121"/>
      <c r="BJ21" s="154"/>
      <c r="BK21" s="155"/>
      <c r="BL21" s="156"/>
      <c r="BM21" s="121"/>
      <c r="BN21" s="122"/>
    </row>
    <row r="22" spans="1:66" ht="12.75">
      <c r="A22" s="97" t="s">
        <v>37</v>
      </c>
      <c r="B22" s="98"/>
      <c r="C22" s="111">
        <f>+('[2]Finansiella int o kostn'!$B$27)*-1</f>
        <v>-37</v>
      </c>
      <c r="D22" s="154"/>
      <c r="E22" s="154"/>
      <c r="F22" s="155"/>
      <c r="G22" s="156">
        <f>SUM(E22:F22)</f>
        <v>0</v>
      </c>
      <c r="H22" s="154"/>
      <c r="I22" s="157"/>
      <c r="J22" s="158">
        <f>SUM(H22:I22)</f>
        <v>0</v>
      </c>
      <c r="K22" s="154"/>
      <c r="L22" s="157">
        <f>+('[2]Finansiella int o kostn'!$B$29)*-1</f>
        <v>-8.879999999999999</v>
      </c>
      <c r="M22" s="158">
        <f>SUM(K22:L22)</f>
        <v>-8.879999999999999</v>
      </c>
      <c r="N22" s="154"/>
      <c r="O22" s="155"/>
      <c r="P22" s="156">
        <f>SUM(N22:O22)</f>
        <v>0</v>
      </c>
      <c r="Q22" s="155"/>
      <c r="R22" s="118">
        <f>G22+J22+M22+P22</f>
        <v>-8.879999999999999</v>
      </c>
      <c r="S22" s="155"/>
      <c r="T22" s="154"/>
      <c r="U22" s="155"/>
      <c r="V22" s="156">
        <f>SUM(T22:U22)</f>
        <v>0</v>
      </c>
      <c r="W22" s="154"/>
      <c r="X22" s="157">
        <v>0</v>
      </c>
      <c r="Y22" s="158">
        <f>SUM(W22:X22)</f>
        <v>0</v>
      </c>
      <c r="Z22" s="154"/>
      <c r="AA22" s="157">
        <f>+('[2]Finansiella int o kostn'!$B$28)*-1</f>
        <v>-21.459999999999997</v>
      </c>
      <c r="AB22" s="158">
        <f>+AA22</f>
        <v>-21.459999999999997</v>
      </c>
      <c r="AC22" s="154"/>
      <c r="AD22" s="157">
        <v>0</v>
      </c>
      <c r="AE22" s="158">
        <f>SUM(AC22:AD22)</f>
        <v>0</v>
      </c>
      <c r="AF22" s="154"/>
      <c r="AG22" s="155"/>
      <c r="AH22" s="156">
        <f>SUM(AF22:AG22)</f>
        <v>0</v>
      </c>
      <c r="AI22" s="154"/>
      <c r="AJ22" s="118">
        <f>V22+Y22+AB22+AE22+AH22</f>
        <v>-21.459999999999997</v>
      </c>
      <c r="AK22" s="113"/>
      <c r="AL22" s="154"/>
      <c r="AM22" s="157"/>
      <c r="AN22" s="158">
        <f>SUM(AL22:AM22)</f>
        <v>0</v>
      </c>
      <c r="AO22" s="159"/>
      <c r="AP22" s="155"/>
      <c r="AQ22" s="156">
        <f>SUM(AO22:AP22)</f>
        <v>0</v>
      </c>
      <c r="AR22" s="160"/>
      <c r="AS22" s="155"/>
      <c r="AT22" s="156">
        <f>SUM(AR22:AS22)</f>
        <v>0</v>
      </c>
      <c r="AU22" s="160"/>
      <c r="AV22" s="157"/>
      <c r="AW22" s="158">
        <f>SUM(AU22:AV22)</f>
        <v>0</v>
      </c>
      <c r="AX22" s="159"/>
      <c r="AY22" s="157">
        <f>+'[2]Finansiella int o kostn'!$B$30*-1</f>
        <v>-6.66</v>
      </c>
      <c r="AZ22" s="158">
        <f>SUM(AX22:AY22)</f>
        <v>-6.66</v>
      </c>
      <c r="BA22" s="160"/>
      <c r="BB22" s="157"/>
      <c r="BC22" s="158">
        <f>SUM(BA22:BB22)</f>
        <v>0</v>
      </c>
      <c r="BD22" s="160"/>
      <c r="BE22" s="155"/>
      <c r="BF22" s="156">
        <f>SUM(BD22:BE22)</f>
        <v>0</v>
      </c>
      <c r="BG22" s="113"/>
      <c r="BH22" s="118">
        <f>AN22+AQ22+AT22+AW22+AZ22+BC22+BF22</f>
        <v>-6.66</v>
      </c>
      <c r="BI22" s="121"/>
      <c r="BJ22" s="154"/>
      <c r="BK22" s="155"/>
      <c r="BL22" s="156">
        <f>SUM(BJ22:BK22)</f>
        <v>0</v>
      </c>
      <c r="BM22" s="121"/>
      <c r="BN22" s="122">
        <f>C22-R22-AJ22-BH22-BL22</f>
        <v>-3.552713678800501E-15</v>
      </c>
    </row>
    <row r="23" spans="1:66" ht="6.75" customHeight="1">
      <c r="A23" s="97"/>
      <c r="B23" s="98"/>
      <c r="C23" s="111"/>
      <c r="D23" s="154"/>
      <c r="E23" s="154"/>
      <c r="F23" s="155"/>
      <c r="G23" s="156"/>
      <c r="H23" s="154"/>
      <c r="I23" s="157"/>
      <c r="J23" s="158"/>
      <c r="K23" s="154"/>
      <c r="L23" s="157"/>
      <c r="M23" s="158"/>
      <c r="N23" s="154"/>
      <c r="O23" s="155"/>
      <c r="P23" s="156"/>
      <c r="Q23" s="155"/>
      <c r="R23" s="118"/>
      <c r="S23" s="155"/>
      <c r="T23" s="154"/>
      <c r="U23" s="155"/>
      <c r="V23" s="156"/>
      <c r="W23" s="154"/>
      <c r="X23" s="157"/>
      <c r="Y23" s="158"/>
      <c r="Z23" s="154"/>
      <c r="AA23" s="157"/>
      <c r="AB23" s="158"/>
      <c r="AC23" s="154"/>
      <c r="AD23" s="157"/>
      <c r="AE23" s="158"/>
      <c r="AF23" s="154"/>
      <c r="AG23" s="155"/>
      <c r="AH23" s="156"/>
      <c r="AI23" s="154"/>
      <c r="AJ23" s="118"/>
      <c r="AK23" s="113"/>
      <c r="AL23" s="154"/>
      <c r="AM23" s="157"/>
      <c r="AN23" s="158"/>
      <c r="AO23" s="159"/>
      <c r="AP23" s="155"/>
      <c r="AQ23" s="156"/>
      <c r="AR23" s="160"/>
      <c r="AS23" s="155"/>
      <c r="AT23" s="156"/>
      <c r="AU23" s="160"/>
      <c r="AV23" s="157"/>
      <c r="AW23" s="158"/>
      <c r="AX23" s="159"/>
      <c r="AY23" s="157"/>
      <c r="AZ23" s="158"/>
      <c r="BA23" s="160"/>
      <c r="BB23" s="157"/>
      <c r="BC23" s="158"/>
      <c r="BD23" s="160"/>
      <c r="BE23" s="155"/>
      <c r="BF23" s="156"/>
      <c r="BG23" s="113"/>
      <c r="BH23" s="118"/>
      <c r="BI23" s="121"/>
      <c r="BJ23" s="154"/>
      <c r="BK23" s="155"/>
      <c r="BL23" s="156"/>
      <c r="BM23" s="121"/>
      <c r="BN23" s="122"/>
    </row>
    <row r="24" spans="1:66" ht="12.75">
      <c r="A24" s="161" t="s">
        <v>6</v>
      </c>
      <c r="B24" s="162"/>
      <c r="C24" s="163">
        <f>C20+C22</f>
        <v>-2249</v>
      </c>
      <c r="D24" s="172"/>
      <c r="E24" s="164">
        <f aca="true" t="shared" si="8" ref="E24:M24">E20+E22</f>
        <v>0</v>
      </c>
      <c r="F24" s="164">
        <f t="shared" si="8"/>
        <v>0</v>
      </c>
      <c r="G24" s="166">
        <f t="shared" si="8"/>
        <v>0</v>
      </c>
      <c r="H24" s="164">
        <f t="shared" si="8"/>
        <v>0</v>
      </c>
      <c r="I24" s="173">
        <f>I20+I22</f>
        <v>0</v>
      </c>
      <c r="J24" s="168">
        <f>J20+J22</f>
        <v>0</v>
      </c>
      <c r="K24" s="164">
        <f t="shared" si="8"/>
        <v>0</v>
      </c>
      <c r="L24" s="173">
        <f>L20+L22</f>
        <v>-2532.1104868246066</v>
      </c>
      <c r="M24" s="168">
        <f t="shared" si="8"/>
        <v>-2532.1104868246066</v>
      </c>
      <c r="N24" s="164">
        <f>N20+N22</f>
        <v>0</v>
      </c>
      <c r="O24" s="164">
        <f>O20+O22</f>
        <v>0</v>
      </c>
      <c r="P24" s="166">
        <f>P20+P22</f>
        <v>0</v>
      </c>
      <c r="Q24" s="174"/>
      <c r="R24" s="169">
        <f>R20+R22</f>
        <v>-2532.1104868246066</v>
      </c>
      <c r="S24" s="164"/>
      <c r="T24" s="164">
        <f aca="true" t="shared" si="9" ref="T24:AE24">T20+T22</f>
        <v>0</v>
      </c>
      <c r="U24" s="164">
        <f t="shared" si="9"/>
        <v>0</v>
      </c>
      <c r="V24" s="166">
        <f t="shared" si="9"/>
        <v>0</v>
      </c>
      <c r="W24" s="164">
        <f t="shared" si="9"/>
        <v>0</v>
      </c>
      <c r="X24" s="173">
        <f t="shared" si="9"/>
        <v>0</v>
      </c>
      <c r="Y24" s="168">
        <f t="shared" si="9"/>
        <v>0</v>
      </c>
      <c r="Z24" s="164">
        <f t="shared" si="9"/>
        <v>0</v>
      </c>
      <c r="AA24" s="173">
        <f>AA20+AA22</f>
        <v>923.8983541765983</v>
      </c>
      <c r="AB24" s="168">
        <f>+AA24</f>
        <v>923.8983541765983</v>
      </c>
      <c r="AC24" s="164">
        <f t="shared" si="9"/>
        <v>0</v>
      </c>
      <c r="AD24" s="173">
        <f t="shared" si="9"/>
        <v>0</v>
      </c>
      <c r="AE24" s="168">
        <f t="shared" si="9"/>
        <v>0</v>
      </c>
      <c r="AF24" s="164">
        <f>AF20+AF22</f>
        <v>0</v>
      </c>
      <c r="AG24" s="164">
        <f>AG20+AG22</f>
        <v>0</v>
      </c>
      <c r="AH24" s="166">
        <f>AH20+AH22</f>
        <v>0</v>
      </c>
      <c r="AI24" s="174"/>
      <c r="AJ24" s="169">
        <f>AJ20+AJ22</f>
        <v>923.8983541765983</v>
      </c>
      <c r="AK24" s="172"/>
      <c r="AL24" s="164">
        <f aca="true" t="shared" si="10" ref="AL24:BH24">AL20+AL22</f>
        <v>0</v>
      </c>
      <c r="AM24" s="173">
        <f t="shared" si="10"/>
        <v>-572.2177996652506</v>
      </c>
      <c r="AN24" s="168">
        <f t="shared" si="10"/>
        <v>-572.2177996652506</v>
      </c>
      <c r="AO24" s="170">
        <f t="shared" si="10"/>
        <v>0</v>
      </c>
      <c r="AP24" s="164">
        <f t="shared" si="10"/>
        <v>0</v>
      </c>
      <c r="AQ24" s="166">
        <f t="shared" si="10"/>
        <v>0</v>
      </c>
      <c r="AR24" s="171">
        <f t="shared" si="10"/>
        <v>0</v>
      </c>
      <c r="AS24" s="164">
        <f t="shared" si="10"/>
        <v>0</v>
      </c>
      <c r="AT24" s="166">
        <f t="shared" si="10"/>
        <v>0</v>
      </c>
      <c r="AU24" s="171">
        <f t="shared" si="10"/>
        <v>0</v>
      </c>
      <c r="AV24" s="173">
        <f t="shared" si="10"/>
        <v>-174.07160696931533</v>
      </c>
      <c r="AW24" s="168">
        <f t="shared" si="10"/>
        <v>-174.07160696931533</v>
      </c>
      <c r="AX24" s="170">
        <f t="shared" si="10"/>
        <v>0</v>
      </c>
      <c r="AY24" s="173">
        <f t="shared" si="10"/>
        <v>669.6100000000005</v>
      </c>
      <c r="AZ24" s="168">
        <f t="shared" si="10"/>
        <v>669.6100000000005</v>
      </c>
      <c r="BA24" s="171">
        <f t="shared" si="10"/>
        <v>0</v>
      </c>
      <c r="BB24" s="173">
        <f t="shared" si="10"/>
        <v>-564.3690000000001</v>
      </c>
      <c r="BC24" s="168">
        <f t="shared" si="10"/>
        <v>-564.3690000000001</v>
      </c>
      <c r="BD24" s="171">
        <f t="shared" si="10"/>
        <v>0</v>
      </c>
      <c r="BE24" s="164">
        <f t="shared" si="10"/>
        <v>0</v>
      </c>
      <c r="BF24" s="166">
        <f t="shared" si="10"/>
        <v>0</v>
      </c>
      <c r="BG24" s="174">
        <f t="shared" si="10"/>
        <v>0</v>
      </c>
      <c r="BH24" s="169">
        <f t="shared" si="10"/>
        <v>-641.0484066345654</v>
      </c>
      <c r="BI24" s="172"/>
      <c r="BJ24" s="164">
        <f>BJ20+BJ22</f>
        <v>0</v>
      </c>
      <c r="BK24" s="164">
        <f>BK20+BK22</f>
        <v>0</v>
      </c>
      <c r="BL24" s="166">
        <f>BL20+BL22</f>
        <v>0</v>
      </c>
      <c r="BM24" s="172"/>
      <c r="BN24" s="163">
        <f>BN20+BN22</f>
        <v>0.2605392825807904</v>
      </c>
    </row>
    <row r="25" spans="1:66" ht="12.75">
      <c r="A25" s="161"/>
      <c r="B25" s="162"/>
      <c r="C25" s="163"/>
      <c r="D25" s="172"/>
      <c r="E25" s="164"/>
      <c r="F25" s="164"/>
      <c r="G25" s="156">
        <f>E25+F25</f>
        <v>0</v>
      </c>
      <c r="H25" s="164"/>
      <c r="I25" s="173"/>
      <c r="J25" s="158">
        <f>H25+I25</f>
        <v>0</v>
      </c>
      <c r="K25" s="164"/>
      <c r="L25" s="173"/>
      <c r="M25" s="158">
        <f>K25+L25</f>
        <v>0</v>
      </c>
      <c r="N25" s="164"/>
      <c r="O25" s="164"/>
      <c r="P25" s="156">
        <f>N25+O25</f>
        <v>0</v>
      </c>
      <c r="Q25" s="174"/>
      <c r="R25" s="118">
        <f>G25+J25+M25+P25</f>
        <v>0</v>
      </c>
      <c r="S25" s="164"/>
      <c r="T25" s="164"/>
      <c r="U25" s="164"/>
      <c r="V25" s="156">
        <f>T25+U25</f>
        <v>0</v>
      </c>
      <c r="W25" s="164"/>
      <c r="X25" s="173"/>
      <c r="Y25" s="158">
        <f>W25+X25</f>
        <v>0</v>
      </c>
      <c r="Z25" s="164"/>
      <c r="AA25" s="173"/>
      <c r="AB25" s="158"/>
      <c r="AC25" s="164"/>
      <c r="AD25" s="173"/>
      <c r="AE25" s="158">
        <f>AC25+AD25</f>
        <v>0</v>
      </c>
      <c r="AF25" s="164"/>
      <c r="AG25" s="164"/>
      <c r="AH25" s="156">
        <f>AF25+AG25</f>
        <v>0</v>
      </c>
      <c r="AI25" s="174"/>
      <c r="AJ25" s="118">
        <f>V25+Y25+AB25+AE25+AH25</f>
        <v>0</v>
      </c>
      <c r="AK25" s="172"/>
      <c r="AL25" s="164"/>
      <c r="AM25" s="173"/>
      <c r="AN25" s="158">
        <f>AL25+AM25</f>
        <v>0</v>
      </c>
      <c r="AO25" s="170"/>
      <c r="AP25" s="164"/>
      <c r="AQ25" s="156">
        <f>AO25+AP25</f>
        <v>0</v>
      </c>
      <c r="AR25" s="171"/>
      <c r="AS25" s="164"/>
      <c r="AT25" s="156">
        <f>AR25+AS25</f>
        <v>0</v>
      </c>
      <c r="AU25" s="171"/>
      <c r="AV25" s="173"/>
      <c r="AW25" s="158">
        <f>AU25+AV25</f>
        <v>0</v>
      </c>
      <c r="AX25" s="170"/>
      <c r="AY25" s="173"/>
      <c r="AZ25" s="158">
        <f>AX25+AY25</f>
        <v>0</v>
      </c>
      <c r="BA25" s="171"/>
      <c r="BB25" s="173"/>
      <c r="BC25" s="158">
        <f>BA25+BB25</f>
        <v>0</v>
      </c>
      <c r="BD25" s="171"/>
      <c r="BE25" s="164"/>
      <c r="BF25" s="156">
        <f>BD25+BE25</f>
        <v>0</v>
      </c>
      <c r="BG25" s="174"/>
      <c r="BH25" s="118">
        <f>AN25+AQ25+AT25+AW25+AZ25+BC25+BF25</f>
        <v>0</v>
      </c>
      <c r="BI25" s="121"/>
      <c r="BJ25" s="164"/>
      <c r="BK25" s="164"/>
      <c r="BL25" s="156">
        <f>BJ25+BK25</f>
        <v>0</v>
      </c>
      <c r="BM25" s="121"/>
      <c r="BN25" s="122">
        <f>C25-R25-AJ25-BH25-BL25</f>
        <v>0</v>
      </c>
    </row>
    <row r="26" spans="1:66" ht="12.75">
      <c r="A26" s="161" t="s">
        <v>7</v>
      </c>
      <c r="B26" s="162"/>
      <c r="C26" s="163">
        <f>C24+C25</f>
        <v>-2249</v>
      </c>
      <c r="D26" s="172"/>
      <c r="E26" s="164">
        <f aca="true" t="shared" si="11" ref="E26:M26">E24+E25</f>
        <v>0</v>
      </c>
      <c r="F26" s="164">
        <f t="shared" si="11"/>
        <v>0</v>
      </c>
      <c r="G26" s="166">
        <f t="shared" si="11"/>
        <v>0</v>
      </c>
      <c r="H26" s="164">
        <f t="shared" si="11"/>
        <v>0</v>
      </c>
      <c r="I26" s="173">
        <f>I24+I25</f>
        <v>0</v>
      </c>
      <c r="J26" s="168">
        <f>J24+J25</f>
        <v>0</v>
      </c>
      <c r="K26" s="164">
        <f t="shared" si="11"/>
        <v>0</v>
      </c>
      <c r="L26" s="173">
        <f>L24+L25</f>
        <v>-2532.1104868246066</v>
      </c>
      <c r="M26" s="168">
        <f t="shared" si="11"/>
        <v>-2532.1104868246066</v>
      </c>
      <c r="N26" s="164">
        <f>N24+N25</f>
        <v>0</v>
      </c>
      <c r="O26" s="164">
        <f>O24+O25</f>
        <v>0</v>
      </c>
      <c r="P26" s="166">
        <f>P24+P25</f>
        <v>0</v>
      </c>
      <c r="Q26" s="174"/>
      <c r="R26" s="169">
        <f>R24+R25</f>
        <v>-2532.1104868246066</v>
      </c>
      <c r="S26" s="164"/>
      <c r="T26" s="164">
        <f aca="true" t="shared" si="12" ref="T26:Z26">T24+T25</f>
        <v>0</v>
      </c>
      <c r="U26" s="164">
        <f t="shared" si="12"/>
        <v>0</v>
      </c>
      <c r="V26" s="166">
        <f t="shared" si="12"/>
        <v>0</v>
      </c>
      <c r="W26" s="164">
        <f t="shared" si="12"/>
        <v>0</v>
      </c>
      <c r="X26" s="173">
        <f t="shared" si="12"/>
        <v>0</v>
      </c>
      <c r="Y26" s="168">
        <f t="shared" si="12"/>
        <v>0</v>
      </c>
      <c r="Z26" s="164">
        <f t="shared" si="12"/>
        <v>0</v>
      </c>
      <c r="AA26" s="173">
        <f>+AA24</f>
        <v>923.8983541765983</v>
      </c>
      <c r="AB26" s="168">
        <f>+AA26</f>
        <v>923.8983541765983</v>
      </c>
      <c r="AC26" s="164">
        <f aca="true" t="shared" si="13" ref="AC26:AH26">AC24+AC25</f>
        <v>0</v>
      </c>
      <c r="AD26" s="173">
        <f t="shared" si="13"/>
        <v>0</v>
      </c>
      <c r="AE26" s="168">
        <f t="shared" si="13"/>
        <v>0</v>
      </c>
      <c r="AF26" s="164">
        <f t="shared" si="13"/>
        <v>0</v>
      </c>
      <c r="AG26" s="164">
        <f t="shared" si="13"/>
        <v>0</v>
      </c>
      <c r="AH26" s="166">
        <f t="shared" si="13"/>
        <v>0</v>
      </c>
      <c r="AI26" s="174"/>
      <c r="AJ26" s="191">
        <f>V26+Y26+AB26+AE26+AH26</f>
        <v>923.8983541765983</v>
      </c>
      <c r="AK26" s="172"/>
      <c r="AL26" s="164">
        <f aca="true" t="shared" si="14" ref="AL26:AW26">AL24+AL25</f>
        <v>0</v>
      </c>
      <c r="AM26" s="173">
        <f t="shared" si="14"/>
        <v>-572.2177996652506</v>
      </c>
      <c r="AN26" s="168">
        <f t="shared" si="14"/>
        <v>-572.2177996652506</v>
      </c>
      <c r="AO26" s="190">
        <f t="shared" si="14"/>
        <v>0</v>
      </c>
      <c r="AP26" s="164">
        <f t="shared" si="14"/>
        <v>0</v>
      </c>
      <c r="AQ26" s="166">
        <f t="shared" si="14"/>
        <v>0</v>
      </c>
      <c r="AR26" s="164">
        <f t="shared" si="14"/>
        <v>0</v>
      </c>
      <c r="AS26" s="164">
        <f t="shared" si="14"/>
        <v>0</v>
      </c>
      <c r="AT26" s="166">
        <f t="shared" si="14"/>
        <v>0</v>
      </c>
      <c r="AU26" s="164">
        <f t="shared" si="14"/>
        <v>0</v>
      </c>
      <c r="AV26" s="173">
        <f t="shared" si="14"/>
        <v>-174.07160696931533</v>
      </c>
      <c r="AW26" s="168">
        <f t="shared" si="14"/>
        <v>-174.07160696931533</v>
      </c>
      <c r="AX26" s="190">
        <f aca="true" t="shared" si="15" ref="AX26:BF26">AX24+AX25</f>
        <v>0</v>
      </c>
      <c r="AY26" s="173">
        <f t="shared" si="15"/>
        <v>669.6100000000005</v>
      </c>
      <c r="AZ26" s="168">
        <f t="shared" si="15"/>
        <v>669.6100000000005</v>
      </c>
      <c r="BA26" s="164">
        <f t="shared" si="15"/>
        <v>0</v>
      </c>
      <c r="BB26" s="173">
        <f t="shared" si="15"/>
        <v>-564.3690000000001</v>
      </c>
      <c r="BC26" s="168">
        <f t="shared" si="15"/>
        <v>-564.3690000000001</v>
      </c>
      <c r="BD26" s="164">
        <f t="shared" si="15"/>
        <v>0</v>
      </c>
      <c r="BE26" s="164">
        <f t="shared" si="15"/>
        <v>0</v>
      </c>
      <c r="BF26" s="166">
        <f t="shared" si="15"/>
        <v>0</v>
      </c>
      <c r="BG26" s="174">
        <f>BG24</f>
        <v>0</v>
      </c>
      <c r="BH26" s="169">
        <f>BH24+BH25</f>
        <v>-641.0484066345654</v>
      </c>
      <c r="BI26" s="172"/>
      <c r="BJ26" s="164">
        <f>BJ24+BJ25</f>
        <v>0</v>
      </c>
      <c r="BK26" s="164">
        <f>BK24+BK25</f>
        <v>0</v>
      </c>
      <c r="BL26" s="166">
        <f>BL24+BL25</f>
        <v>0</v>
      </c>
      <c r="BM26" s="172"/>
      <c r="BN26" s="163">
        <f>BN24+BN25</f>
        <v>0.2605392825807904</v>
      </c>
    </row>
    <row r="27" spans="1:66" ht="13.5" thickBot="1">
      <c r="A27" s="97"/>
      <c r="B27" s="98"/>
      <c r="C27" s="176"/>
      <c r="D27" s="177"/>
      <c r="E27" s="114"/>
      <c r="F27" s="114"/>
      <c r="G27" s="134"/>
      <c r="H27" s="114"/>
      <c r="I27" s="126"/>
      <c r="J27" s="136"/>
      <c r="K27" s="114"/>
      <c r="L27" s="126"/>
      <c r="M27" s="136"/>
      <c r="N27" s="114"/>
      <c r="O27" s="114"/>
      <c r="P27" s="134"/>
      <c r="Q27" s="114"/>
      <c r="R27" s="178"/>
      <c r="S27" s="114"/>
      <c r="T27" s="113"/>
      <c r="U27" s="114"/>
      <c r="V27" s="134"/>
      <c r="W27" s="114"/>
      <c r="X27" s="126"/>
      <c r="Y27" s="136"/>
      <c r="Z27" s="114"/>
      <c r="AA27" s="126"/>
      <c r="AB27" s="136"/>
      <c r="AC27" s="114"/>
      <c r="AD27" s="126"/>
      <c r="AE27" s="136"/>
      <c r="AF27" s="114"/>
      <c r="AG27" s="114"/>
      <c r="AH27" s="134"/>
      <c r="AI27" s="113"/>
      <c r="AJ27" s="178"/>
      <c r="AK27" s="113"/>
      <c r="AL27" s="114"/>
      <c r="AM27" s="126"/>
      <c r="AN27" s="136"/>
      <c r="AO27" s="179"/>
      <c r="AP27" s="114"/>
      <c r="AQ27" s="134"/>
      <c r="AR27" s="114"/>
      <c r="AS27" s="114"/>
      <c r="AT27" s="134"/>
      <c r="AU27" s="114"/>
      <c r="AV27" s="126"/>
      <c r="AW27" s="136"/>
      <c r="AX27" s="179"/>
      <c r="AY27" s="126"/>
      <c r="AZ27" s="136"/>
      <c r="BA27" s="114"/>
      <c r="BB27" s="126"/>
      <c r="BC27" s="136"/>
      <c r="BD27" s="114"/>
      <c r="BE27" s="114"/>
      <c r="BF27" s="134"/>
      <c r="BG27" s="113"/>
      <c r="BH27" s="178"/>
      <c r="BI27" s="121"/>
      <c r="BJ27" s="114"/>
      <c r="BK27" s="114"/>
      <c r="BL27" s="134"/>
      <c r="BM27" s="121"/>
      <c r="BN27" s="180"/>
    </row>
    <row r="28" spans="1:66" ht="13.5" thickTop="1">
      <c r="A28" s="97"/>
      <c r="B28" s="98"/>
      <c r="C28" s="154"/>
      <c r="D28" s="177"/>
      <c r="E28" s="114"/>
      <c r="F28" s="114"/>
      <c r="G28" s="113"/>
      <c r="H28" s="114"/>
      <c r="I28" s="114"/>
      <c r="J28" s="113"/>
      <c r="K28" s="114"/>
      <c r="L28" s="114"/>
      <c r="M28" s="113"/>
      <c r="N28" s="114"/>
      <c r="O28" s="114"/>
      <c r="P28" s="113"/>
      <c r="Q28" s="114"/>
      <c r="R28" s="113"/>
      <c r="S28" s="114"/>
      <c r="T28" s="114"/>
      <c r="U28" s="114"/>
      <c r="V28" s="113"/>
      <c r="W28" s="114"/>
      <c r="X28" s="114"/>
      <c r="Y28" s="113"/>
      <c r="Z28" s="114"/>
      <c r="AA28" s="114"/>
      <c r="AB28" s="113"/>
      <c r="AC28" s="114"/>
      <c r="AD28" s="114"/>
      <c r="AE28" s="113"/>
      <c r="AF28" s="114"/>
      <c r="AG28" s="114"/>
      <c r="AH28" s="113"/>
      <c r="AI28" s="113"/>
      <c r="AJ28" s="113"/>
      <c r="AK28" s="113"/>
      <c r="AL28" s="114"/>
      <c r="AM28" s="114"/>
      <c r="AN28" s="113"/>
      <c r="AO28" s="114"/>
      <c r="AP28" s="114"/>
      <c r="AQ28" s="113"/>
      <c r="AR28" s="114"/>
      <c r="AS28" s="114"/>
      <c r="AT28" s="113"/>
      <c r="AU28" s="114"/>
      <c r="AV28" s="114"/>
      <c r="AW28" s="113"/>
      <c r="AX28" s="114"/>
      <c r="AY28" s="114"/>
      <c r="AZ28" s="113"/>
      <c r="BA28" s="114"/>
      <c r="BB28" s="114"/>
      <c r="BC28" s="113"/>
      <c r="BD28" s="114"/>
      <c r="BE28" s="114"/>
      <c r="BF28" s="113"/>
      <c r="BG28" s="113"/>
      <c r="BH28" s="113"/>
      <c r="BI28" s="113"/>
      <c r="BJ28" s="114"/>
      <c r="BK28" s="114"/>
      <c r="BL28" s="113"/>
      <c r="BM28" s="113"/>
      <c r="BN28" s="114"/>
    </row>
    <row r="29" spans="1:66" ht="12.75">
      <c r="A29" s="181" t="s">
        <v>14</v>
      </c>
      <c r="C29" s="182"/>
      <c r="D29" s="18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3"/>
      <c r="BJ29" s="114"/>
      <c r="BK29" s="114"/>
      <c r="BL29" s="114"/>
      <c r="BM29" s="114"/>
      <c r="BN29" s="114"/>
    </row>
    <row r="30" spans="3:66" ht="13.5" thickBot="1">
      <c r="C30" s="182"/>
      <c r="D30" s="18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3"/>
      <c r="BJ30" s="114"/>
      <c r="BK30" s="114"/>
      <c r="BL30" s="114"/>
      <c r="BM30" s="114"/>
      <c r="BN30" s="114"/>
    </row>
    <row r="31" spans="1:66" ht="13.5" thickTop="1">
      <c r="A31" s="184" t="s">
        <v>15</v>
      </c>
      <c r="C31" s="185"/>
      <c r="D31" s="183"/>
      <c r="E31" s="114"/>
      <c r="F31" s="114"/>
      <c r="G31" s="185"/>
      <c r="H31" s="114"/>
      <c r="I31" s="114"/>
      <c r="J31" s="185"/>
      <c r="K31" s="114"/>
      <c r="L31" s="114"/>
      <c r="M31" s="185"/>
      <c r="N31" s="114"/>
      <c r="O31" s="114"/>
      <c r="P31" s="185"/>
      <c r="Q31" s="114"/>
      <c r="R31" s="185"/>
      <c r="S31" s="114"/>
      <c r="T31" s="114"/>
      <c r="U31" s="114"/>
      <c r="V31" s="185"/>
      <c r="W31" s="114"/>
      <c r="X31" s="114"/>
      <c r="Y31" s="185"/>
      <c r="Z31" s="114"/>
      <c r="AA31" s="114"/>
      <c r="AB31" s="185"/>
      <c r="AC31" s="114"/>
      <c r="AD31" s="114"/>
      <c r="AE31" s="185"/>
      <c r="AF31" s="114"/>
      <c r="AG31" s="114"/>
      <c r="AH31" s="185"/>
      <c r="AI31" s="114"/>
      <c r="AJ31" s="185"/>
      <c r="AK31" s="114"/>
      <c r="AL31" s="114"/>
      <c r="AM31" s="114"/>
      <c r="AN31" s="185"/>
      <c r="AO31" s="114"/>
      <c r="AP31" s="114"/>
      <c r="AQ31" s="185"/>
      <c r="AR31" s="114"/>
      <c r="AS31" s="114"/>
      <c r="AT31" s="185"/>
      <c r="AU31" s="114"/>
      <c r="AV31" s="114"/>
      <c r="AW31" s="185"/>
      <c r="AX31" s="114"/>
      <c r="AY31" s="114"/>
      <c r="AZ31" s="185"/>
      <c r="BA31" s="114"/>
      <c r="BB31" s="114"/>
      <c r="BC31" s="185"/>
      <c r="BD31" s="114"/>
      <c r="BE31" s="114"/>
      <c r="BF31" s="185"/>
      <c r="BG31" s="114"/>
      <c r="BH31" s="185"/>
      <c r="BI31" s="146"/>
      <c r="BJ31" s="114"/>
      <c r="BK31" s="114"/>
      <c r="BL31" s="185"/>
      <c r="BM31" s="146"/>
      <c r="BN31" s="114"/>
    </row>
    <row r="32" spans="1:66" ht="12.75">
      <c r="A32" s="184" t="s">
        <v>16</v>
      </c>
      <c r="C32" s="144"/>
      <c r="D32" s="183"/>
      <c r="E32" s="114"/>
      <c r="F32" s="114"/>
      <c r="G32" s="144"/>
      <c r="H32" s="114"/>
      <c r="I32" s="114"/>
      <c r="J32" s="144"/>
      <c r="K32" s="114"/>
      <c r="L32" s="114"/>
      <c r="M32" s="144"/>
      <c r="N32" s="114"/>
      <c r="O32" s="114"/>
      <c r="P32" s="144"/>
      <c r="Q32" s="114"/>
      <c r="R32" s="144"/>
      <c r="S32" s="114"/>
      <c r="T32" s="114"/>
      <c r="U32" s="114"/>
      <c r="V32" s="144"/>
      <c r="W32" s="114"/>
      <c r="X32" s="114"/>
      <c r="Y32" s="144"/>
      <c r="Z32" s="114"/>
      <c r="AA32" s="114"/>
      <c r="AB32" s="144"/>
      <c r="AC32" s="114"/>
      <c r="AD32" s="114"/>
      <c r="AE32" s="144"/>
      <c r="AF32" s="114"/>
      <c r="AG32" s="114"/>
      <c r="AH32" s="144"/>
      <c r="AI32" s="114"/>
      <c r="AJ32" s="144"/>
      <c r="AK32" s="114"/>
      <c r="AL32" s="114"/>
      <c r="AM32" s="114"/>
      <c r="AN32" s="144"/>
      <c r="AO32" s="114"/>
      <c r="AP32" s="114"/>
      <c r="AQ32" s="144"/>
      <c r="AR32" s="114"/>
      <c r="AS32" s="114"/>
      <c r="AT32" s="144"/>
      <c r="AU32" s="114"/>
      <c r="AV32" s="114"/>
      <c r="AW32" s="144"/>
      <c r="AX32" s="114"/>
      <c r="AY32" s="114"/>
      <c r="AZ32" s="144"/>
      <c r="BA32" s="114"/>
      <c r="BB32" s="114"/>
      <c r="BC32" s="144"/>
      <c r="BD32" s="114"/>
      <c r="BE32" s="114"/>
      <c r="BF32" s="144"/>
      <c r="BG32" s="114"/>
      <c r="BH32" s="144"/>
      <c r="BI32" s="146"/>
      <c r="BJ32" s="114"/>
      <c r="BK32" s="114"/>
      <c r="BL32" s="144"/>
      <c r="BM32" s="146"/>
      <c r="BN32" s="114"/>
    </row>
    <row r="33" spans="1:66" ht="12.75">
      <c r="A33" s="184" t="s">
        <v>17</v>
      </c>
      <c r="C33" s="144"/>
      <c r="D33" s="183"/>
      <c r="E33" s="114"/>
      <c r="F33" s="114"/>
      <c r="G33" s="144"/>
      <c r="H33" s="114"/>
      <c r="I33" s="114"/>
      <c r="J33" s="144"/>
      <c r="K33" s="114"/>
      <c r="L33" s="114"/>
      <c r="M33" s="144"/>
      <c r="N33" s="114"/>
      <c r="O33" s="114"/>
      <c r="P33" s="144"/>
      <c r="Q33" s="114"/>
      <c r="R33" s="144"/>
      <c r="S33" s="114"/>
      <c r="T33" s="114"/>
      <c r="U33" s="114"/>
      <c r="V33" s="144"/>
      <c r="W33" s="114"/>
      <c r="X33" s="114"/>
      <c r="Y33" s="144"/>
      <c r="Z33" s="114"/>
      <c r="AA33" s="114"/>
      <c r="AB33" s="144"/>
      <c r="AC33" s="114"/>
      <c r="AD33" s="114"/>
      <c r="AE33" s="144"/>
      <c r="AF33" s="114"/>
      <c r="AG33" s="114"/>
      <c r="AH33" s="144"/>
      <c r="AI33" s="114"/>
      <c r="AJ33" s="144"/>
      <c r="AK33" s="114"/>
      <c r="AL33" s="114"/>
      <c r="AM33" s="114"/>
      <c r="AN33" s="144"/>
      <c r="AO33" s="114"/>
      <c r="AP33" s="114"/>
      <c r="AQ33" s="144"/>
      <c r="AR33" s="114"/>
      <c r="AS33" s="114"/>
      <c r="AT33" s="144"/>
      <c r="AU33" s="114"/>
      <c r="AV33" s="114"/>
      <c r="AW33" s="144"/>
      <c r="AX33" s="114"/>
      <c r="AY33" s="114"/>
      <c r="AZ33" s="144"/>
      <c r="BA33" s="114"/>
      <c r="BB33" s="114"/>
      <c r="BC33" s="144"/>
      <c r="BD33" s="114"/>
      <c r="BE33" s="114"/>
      <c r="BF33" s="144"/>
      <c r="BG33" s="114"/>
      <c r="BH33" s="144"/>
      <c r="BI33" s="146"/>
      <c r="BJ33" s="114"/>
      <c r="BK33" s="114"/>
      <c r="BL33" s="144"/>
      <c r="BM33" s="146"/>
      <c r="BN33" s="114"/>
    </row>
    <row r="34" spans="1:66" ht="12.75">
      <c r="A34" s="184" t="s">
        <v>18</v>
      </c>
      <c r="C34" s="144"/>
      <c r="D34" s="183"/>
      <c r="E34" s="114"/>
      <c r="F34" s="114"/>
      <c r="G34" s="144"/>
      <c r="H34" s="114"/>
      <c r="I34" s="114"/>
      <c r="J34" s="144"/>
      <c r="K34" s="114"/>
      <c r="L34" s="114"/>
      <c r="M34" s="144"/>
      <c r="N34" s="114"/>
      <c r="O34" s="114"/>
      <c r="P34" s="144"/>
      <c r="Q34" s="114"/>
      <c r="R34" s="144"/>
      <c r="S34" s="114"/>
      <c r="T34" s="114"/>
      <c r="U34" s="114"/>
      <c r="V34" s="144"/>
      <c r="W34" s="114"/>
      <c r="X34" s="114"/>
      <c r="Y34" s="144"/>
      <c r="Z34" s="114"/>
      <c r="AA34" s="114"/>
      <c r="AB34" s="144"/>
      <c r="AC34" s="114"/>
      <c r="AD34" s="114"/>
      <c r="AE34" s="144"/>
      <c r="AF34" s="114"/>
      <c r="AG34" s="114"/>
      <c r="AH34" s="144"/>
      <c r="AI34" s="114"/>
      <c r="AJ34" s="144"/>
      <c r="AK34" s="114"/>
      <c r="AL34" s="114"/>
      <c r="AM34" s="114"/>
      <c r="AN34" s="144"/>
      <c r="AO34" s="114"/>
      <c r="AP34" s="114"/>
      <c r="AQ34" s="144"/>
      <c r="AR34" s="114"/>
      <c r="AS34" s="114"/>
      <c r="AT34" s="144"/>
      <c r="AU34" s="114"/>
      <c r="AV34" s="114"/>
      <c r="AW34" s="144"/>
      <c r="AX34" s="114"/>
      <c r="AY34" s="114"/>
      <c r="AZ34" s="144"/>
      <c r="BA34" s="114"/>
      <c r="BB34" s="114"/>
      <c r="BC34" s="144"/>
      <c r="BD34" s="114"/>
      <c r="BE34" s="114"/>
      <c r="BF34" s="144"/>
      <c r="BG34" s="114"/>
      <c r="BH34" s="144"/>
      <c r="BI34" s="146"/>
      <c r="BJ34" s="114"/>
      <c r="BK34" s="114"/>
      <c r="BL34" s="144"/>
      <c r="BM34" s="146"/>
      <c r="BN34" s="114"/>
    </row>
    <row r="35" spans="1:66" ht="12.75">
      <c r="A35" s="184" t="s">
        <v>19</v>
      </c>
      <c r="C35" s="144"/>
      <c r="D35" s="183"/>
      <c r="E35" s="114"/>
      <c r="F35" s="114"/>
      <c r="G35" s="144"/>
      <c r="H35" s="114"/>
      <c r="I35" s="114"/>
      <c r="J35" s="144"/>
      <c r="K35" s="114"/>
      <c r="L35" s="114"/>
      <c r="M35" s="144"/>
      <c r="N35" s="114"/>
      <c r="O35" s="114"/>
      <c r="P35" s="144"/>
      <c r="Q35" s="114"/>
      <c r="R35" s="144"/>
      <c r="S35" s="114"/>
      <c r="T35" s="114"/>
      <c r="U35" s="114"/>
      <c r="V35" s="144"/>
      <c r="W35" s="114"/>
      <c r="X35" s="114"/>
      <c r="Y35" s="144"/>
      <c r="Z35" s="114"/>
      <c r="AA35" s="114"/>
      <c r="AB35" s="144"/>
      <c r="AC35" s="114"/>
      <c r="AD35" s="114"/>
      <c r="AE35" s="144"/>
      <c r="AF35" s="114"/>
      <c r="AG35" s="114"/>
      <c r="AH35" s="144"/>
      <c r="AI35" s="114"/>
      <c r="AJ35" s="144"/>
      <c r="AK35" s="114"/>
      <c r="AL35" s="114"/>
      <c r="AM35" s="114"/>
      <c r="AN35" s="144"/>
      <c r="AO35" s="114"/>
      <c r="AP35" s="114"/>
      <c r="AQ35" s="144"/>
      <c r="AR35" s="114"/>
      <c r="AS35" s="114"/>
      <c r="AT35" s="144"/>
      <c r="AU35" s="114"/>
      <c r="AV35" s="114"/>
      <c r="AW35" s="144"/>
      <c r="AX35" s="114"/>
      <c r="AY35" s="114"/>
      <c r="AZ35" s="144"/>
      <c r="BA35" s="114"/>
      <c r="BB35" s="114"/>
      <c r="BC35" s="144"/>
      <c r="BD35" s="114"/>
      <c r="BE35" s="114"/>
      <c r="BF35" s="144"/>
      <c r="BG35" s="114"/>
      <c r="BH35" s="144"/>
      <c r="BI35" s="146"/>
      <c r="BJ35" s="114"/>
      <c r="BK35" s="114"/>
      <c r="BL35" s="144"/>
      <c r="BM35" s="146"/>
      <c r="BN35" s="114"/>
    </row>
    <row r="36" spans="3:66" ht="13.5" thickBot="1">
      <c r="C36" s="186"/>
      <c r="D36" s="183"/>
      <c r="E36" s="114"/>
      <c r="F36" s="114"/>
      <c r="G36" s="186"/>
      <c r="H36" s="114"/>
      <c r="I36" s="114"/>
      <c r="J36" s="186"/>
      <c r="K36" s="114"/>
      <c r="L36" s="114"/>
      <c r="M36" s="186"/>
      <c r="N36" s="114"/>
      <c r="O36" s="114"/>
      <c r="P36" s="186"/>
      <c r="Q36" s="114"/>
      <c r="R36" s="186"/>
      <c r="S36" s="114"/>
      <c r="T36" s="114"/>
      <c r="U36" s="114"/>
      <c r="V36" s="186"/>
      <c r="W36" s="114"/>
      <c r="X36" s="114"/>
      <c r="Y36" s="186"/>
      <c r="Z36" s="114"/>
      <c r="AA36" s="114"/>
      <c r="AB36" s="186"/>
      <c r="AC36" s="114"/>
      <c r="AD36" s="114"/>
      <c r="AE36" s="186"/>
      <c r="AF36" s="114"/>
      <c r="AG36" s="114"/>
      <c r="AH36" s="186"/>
      <c r="AI36" s="114"/>
      <c r="AJ36" s="186"/>
      <c r="AK36" s="114"/>
      <c r="AL36" s="114"/>
      <c r="AM36" s="114"/>
      <c r="AN36" s="186"/>
      <c r="AO36" s="114"/>
      <c r="AP36" s="114"/>
      <c r="AQ36" s="186"/>
      <c r="AR36" s="114"/>
      <c r="AS36" s="114"/>
      <c r="AT36" s="186"/>
      <c r="AU36" s="114"/>
      <c r="AV36" s="114"/>
      <c r="AW36" s="186"/>
      <c r="AX36" s="114"/>
      <c r="AY36" s="114"/>
      <c r="AZ36" s="186"/>
      <c r="BA36" s="114"/>
      <c r="BB36" s="114"/>
      <c r="BC36" s="186"/>
      <c r="BD36" s="114"/>
      <c r="BE36" s="114"/>
      <c r="BF36" s="186"/>
      <c r="BG36" s="114"/>
      <c r="BH36" s="186"/>
      <c r="BI36" s="146"/>
      <c r="BJ36" s="114"/>
      <c r="BK36" s="114"/>
      <c r="BL36" s="186"/>
      <c r="BM36" s="146"/>
      <c r="BN36" s="114"/>
    </row>
    <row r="37" ht="13.5" thickTop="1"/>
    <row r="39" ht="12.75">
      <c r="A39" s="56" t="s">
        <v>115</v>
      </c>
    </row>
    <row r="40" ht="12.75">
      <c r="G40" s="114"/>
    </row>
  </sheetData>
  <sheetProtection/>
  <mergeCells count="1">
    <mergeCell ref="E4:R4"/>
  </mergeCells>
  <printOptions/>
  <pageMargins left="0.48" right="0.28" top="0.46" bottom="1" header="0.27" footer="0.5"/>
  <pageSetup horizontalDpi="600" verticalDpi="600" orientation="landscape" paperSize="9" scale="70" r:id="rId1"/>
  <ignoredErrors>
    <ignoredError sqref="AM13 AV13 AB24:AB26 BG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tabSelected="1" zoomScale="80" zoomScaleNormal="80" zoomScalePageLayoutView="0" workbookViewId="0" topLeftCell="A1">
      <selection activeCell="G41" sqref="G41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5.140625" style="0" customWidth="1"/>
    <col min="4" max="4" width="17.140625" style="0" customWidth="1"/>
    <col min="5" max="5" width="10.421875" style="0" customWidth="1"/>
    <col min="6" max="6" width="34.57421875" style="0" customWidth="1"/>
    <col min="7" max="7" width="10.7109375" style="0" customWidth="1"/>
  </cols>
  <sheetData>
    <row r="2" ht="18">
      <c r="A2" s="7" t="s">
        <v>93</v>
      </c>
    </row>
    <row r="3" ht="15.75">
      <c r="A3" s="24" t="s">
        <v>109</v>
      </c>
    </row>
    <row r="4" ht="8.25" customHeight="1" thickBot="1">
      <c r="A4" s="16"/>
    </row>
    <row r="5" spans="1:7" ht="58.5">
      <c r="A5" s="193" t="s">
        <v>103</v>
      </c>
      <c r="B5" s="28" t="s">
        <v>110</v>
      </c>
      <c r="C5" s="193" t="s">
        <v>30</v>
      </c>
      <c r="D5" s="28" t="s">
        <v>31</v>
      </c>
      <c r="E5" s="28" t="s">
        <v>7</v>
      </c>
      <c r="F5" s="30"/>
      <c r="G5" s="31"/>
    </row>
    <row r="6" spans="1:7" ht="20.25" customHeight="1" thickBot="1">
      <c r="A6" s="194"/>
      <c r="B6" s="43" t="s">
        <v>111</v>
      </c>
      <c r="C6" s="194"/>
      <c r="D6" s="43"/>
      <c r="E6" s="43"/>
      <c r="F6" s="32"/>
      <c r="G6" s="33"/>
    </row>
    <row r="7" spans="1:7" ht="20.25" thickBot="1">
      <c r="A7" s="6" t="s">
        <v>9</v>
      </c>
      <c r="B7" s="3"/>
      <c r="C7" s="8"/>
      <c r="D7" s="8"/>
      <c r="E7" s="8"/>
      <c r="F7" s="34"/>
      <c r="G7" s="35"/>
    </row>
    <row r="8" spans="1:7" ht="16.5" thickBot="1">
      <c r="A8" s="4"/>
      <c r="B8" s="3"/>
      <c r="C8" s="8"/>
      <c r="D8" s="8"/>
      <c r="E8" s="8"/>
      <c r="F8" s="36"/>
      <c r="G8" s="35"/>
    </row>
    <row r="9" spans="1:7" ht="16.5" thickBot="1">
      <c r="A9" s="4" t="s">
        <v>27</v>
      </c>
      <c r="B9" s="5"/>
      <c r="C9" s="9"/>
      <c r="D9" s="9"/>
      <c r="E9" s="9"/>
      <c r="F9" s="37"/>
      <c r="G9" s="38"/>
    </row>
    <row r="10" spans="1:7" ht="32.25" thickBot="1">
      <c r="A10" s="1" t="s">
        <v>118</v>
      </c>
      <c r="B10" s="5" t="s">
        <v>26</v>
      </c>
      <c r="C10" s="18"/>
      <c r="D10" s="18"/>
      <c r="E10" s="18">
        <f>C10-D10</f>
        <v>0</v>
      </c>
      <c r="F10" s="39"/>
      <c r="G10" s="40"/>
    </row>
    <row r="11" spans="1:7" ht="18.75" customHeight="1" thickBot="1">
      <c r="A11" s="1" t="s">
        <v>46</v>
      </c>
      <c r="B11" s="5" t="s">
        <v>28</v>
      </c>
      <c r="C11" s="18">
        <f>+'[2]SAMMANDRAG'!$D$19+'[2]SAMMANDRAG'!$D$20</f>
        <v>381.908</v>
      </c>
      <c r="D11" s="18">
        <f>+'[2]SAMMANDRAG'!$C$19+'[2]SAMMANDRAG'!$C$20</f>
        <v>381.908</v>
      </c>
      <c r="E11" s="18">
        <f>C11-D11</f>
        <v>0</v>
      </c>
      <c r="F11" s="39"/>
      <c r="G11" s="40"/>
    </row>
    <row r="12" spans="1:7" ht="24" customHeight="1" thickBot="1">
      <c r="A12" s="1" t="s">
        <v>87</v>
      </c>
      <c r="B12" s="5" t="s">
        <v>28</v>
      </c>
      <c r="C12" s="18">
        <f>+'[2]SAMMANDRAG'!$D$11+'[2]SAMMANDRAG'!$D$16</f>
        <v>20220.972999999998</v>
      </c>
      <c r="D12" s="18">
        <f>+'[2]SAMMANDRAG'!$C$11+'[2]SAMMANDRAG'!$C$16</f>
        <v>22753.083486824606</v>
      </c>
      <c r="E12" s="18">
        <f>C12-D12</f>
        <v>-2532.1104868246075</v>
      </c>
      <c r="F12" s="39"/>
      <c r="G12" s="40"/>
    </row>
    <row r="13" spans="1:7" ht="32.25" thickBot="1">
      <c r="A13" s="1" t="s">
        <v>96</v>
      </c>
      <c r="B13" s="25" t="s">
        <v>28</v>
      </c>
      <c r="C13" s="18"/>
      <c r="D13" s="18"/>
      <c r="E13" s="18"/>
      <c r="F13" s="39"/>
      <c r="G13" s="40"/>
    </row>
    <row r="14" spans="1:7" ht="16.5" thickBot="1">
      <c r="A14" s="1"/>
      <c r="B14" s="5"/>
      <c r="C14" s="18"/>
      <c r="D14" s="18"/>
      <c r="E14" s="18"/>
      <c r="F14" s="39"/>
      <c r="G14" s="40"/>
    </row>
    <row r="15" spans="1:7" ht="16.5" thickBot="1">
      <c r="A15" s="4" t="s">
        <v>21</v>
      </c>
      <c r="B15" s="5"/>
      <c r="C15" s="18"/>
      <c r="D15" s="18"/>
      <c r="E15" s="18"/>
      <c r="F15" s="39"/>
      <c r="G15" s="40"/>
    </row>
    <row r="16" spans="1:7" ht="16.5" thickBot="1">
      <c r="A16" s="1" t="s">
        <v>48</v>
      </c>
      <c r="B16" s="5" t="s">
        <v>26</v>
      </c>
      <c r="C16" s="18"/>
      <c r="D16" s="18"/>
      <c r="E16" s="18">
        <f>C16-D16</f>
        <v>0</v>
      </c>
      <c r="F16" s="39"/>
      <c r="G16" s="40"/>
    </row>
    <row r="17" spans="1:7" ht="16.5" thickBot="1">
      <c r="A17" s="1" t="s">
        <v>45</v>
      </c>
      <c r="B17" s="5" t="s">
        <v>28</v>
      </c>
      <c r="C17" s="18">
        <f>+'[2]SAMMANDRAG'!$G$19+'[2]SAMMANDRAG'!$G$20</f>
        <v>1527.632</v>
      </c>
      <c r="D17" s="18">
        <f>+'[2]SAMMANDRAG'!$F$19+'[2]SAMMANDRAG'!$F$20</f>
        <v>1527.632</v>
      </c>
      <c r="E17" s="18">
        <f>C17-D17</f>
        <v>0</v>
      </c>
      <c r="F17" s="39"/>
      <c r="G17" s="40"/>
    </row>
    <row r="18" spans="1:7" ht="20.25" customHeight="1" thickBot="1">
      <c r="A18" s="1" t="s">
        <v>87</v>
      </c>
      <c r="B18" s="5" t="s">
        <v>26</v>
      </c>
      <c r="C18" s="18">
        <f>+'[2]SAMMANDRAG'!$H$11+'[2]SAMMANDRAG'!$H$13+'[2]SAMMANDRAG'!$G$11+'[2]SAMMANDRAG'!$G$16-C19</f>
        <v>47958.2001</v>
      </c>
      <c r="D18" s="18">
        <f>+'[2]SAMMANDRAG'!$F$11+'[2]SAMMANDRAG'!$F$13+'[2]SAMMANDRAG'!$F$16-D19</f>
        <v>47034.3017458234</v>
      </c>
      <c r="E18" s="18">
        <f>C18-D18</f>
        <v>923.8983541765992</v>
      </c>
      <c r="F18" s="39"/>
      <c r="G18" s="40"/>
    </row>
    <row r="19" spans="1:7" ht="32.25" thickBot="1">
      <c r="A19" s="1" t="s">
        <v>94</v>
      </c>
      <c r="B19" s="5" t="s">
        <v>26</v>
      </c>
      <c r="C19" s="18">
        <v>6000</v>
      </c>
      <c r="D19" s="18">
        <v>6000</v>
      </c>
      <c r="E19" s="18">
        <f>C19-D19</f>
        <v>0</v>
      </c>
      <c r="F19" s="39"/>
      <c r="G19" s="40"/>
    </row>
    <row r="20" spans="1:7" ht="48" thickBot="1">
      <c r="A20" s="1" t="s">
        <v>97</v>
      </c>
      <c r="B20" s="25" t="s">
        <v>28</v>
      </c>
      <c r="C20" s="18"/>
      <c r="D20" s="18"/>
      <c r="E20" s="18"/>
      <c r="F20" s="39"/>
      <c r="G20" s="40"/>
    </row>
    <row r="21" spans="1:7" ht="16.5" thickBot="1">
      <c r="A21" s="1"/>
      <c r="B21" s="5"/>
      <c r="C21" s="18"/>
      <c r="D21" s="18"/>
      <c r="E21" s="18"/>
      <c r="F21" s="39"/>
      <c r="G21" s="40"/>
    </row>
    <row r="22" spans="1:7" ht="16.5" thickBot="1">
      <c r="A22" s="4" t="s">
        <v>49</v>
      </c>
      <c r="B22" s="5"/>
      <c r="C22" s="18"/>
      <c r="D22" s="18"/>
      <c r="E22" s="18"/>
      <c r="F22" s="39"/>
      <c r="G22" s="40"/>
    </row>
    <row r="23" spans="1:7" ht="16.5" thickBot="1">
      <c r="A23" s="1" t="s">
        <v>50</v>
      </c>
      <c r="B23" s="5" t="s">
        <v>28</v>
      </c>
      <c r="C23" s="18">
        <f>+'[2]SAMMANDRAG'!$J$22</f>
        <v>999.7322003347495</v>
      </c>
      <c r="D23" s="18">
        <f>+'[2]SAMMANDRAG'!$I$22</f>
        <v>1571.95</v>
      </c>
      <c r="E23" s="18">
        <f aca="true" t="shared" si="0" ref="E23:E28">C23-D23</f>
        <v>-572.2177996652506</v>
      </c>
      <c r="F23" s="39"/>
      <c r="G23" s="40"/>
    </row>
    <row r="24" spans="1:7" ht="16.5" thickBot="1">
      <c r="A24" s="1" t="s">
        <v>51</v>
      </c>
      <c r="B24" s="5" t="s">
        <v>28</v>
      </c>
      <c r="C24" s="18"/>
      <c r="D24" s="18"/>
      <c r="E24" s="18">
        <f>C24-D24</f>
        <v>0</v>
      </c>
      <c r="F24" s="39"/>
      <c r="G24" s="40"/>
    </row>
    <row r="25" spans="1:7" ht="16.5" thickBot="1">
      <c r="A25" s="1" t="s">
        <v>52</v>
      </c>
      <c r="B25" s="5" t="s">
        <v>28</v>
      </c>
      <c r="C25" s="18"/>
      <c r="D25" s="18"/>
      <c r="E25" s="18">
        <f t="shared" si="0"/>
        <v>0</v>
      </c>
      <c r="F25" s="39"/>
      <c r="G25" s="40"/>
    </row>
    <row r="26" spans="1:7" ht="16.5" thickBot="1">
      <c r="A26" s="1" t="s">
        <v>53</v>
      </c>
      <c r="B26" s="5" t="s">
        <v>28</v>
      </c>
      <c r="C26" s="18">
        <f>+'[2]SAMMANDRAG'!$J$23</f>
        <v>8639.386160382684</v>
      </c>
      <c r="D26" s="18">
        <f>+'[2]SAMMANDRAG'!$I$23</f>
        <v>8813.457767352</v>
      </c>
      <c r="E26" s="18">
        <f t="shared" si="0"/>
        <v>-174.07160696931533</v>
      </c>
      <c r="F26" s="39"/>
      <c r="G26" s="40"/>
    </row>
    <row r="27" spans="1:7" ht="32.25" thickBot="1">
      <c r="A27" s="1" t="s">
        <v>86</v>
      </c>
      <c r="B27" s="5" t="s">
        <v>26</v>
      </c>
      <c r="C27" s="18">
        <f>+'[2]SAMMANDRAG'!$J$25+'[2]SAMMANDRAG'!$K$25</f>
        <v>5338.610000000001</v>
      </c>
      <c r="D27" s="18">
        <f>+'[1]SAMMANDRAG'!$I$25</f>
        <v>4669</v>
      </c>
      <c r="E27" s="18">
        <f t="shared" si="0"/>
        <v>669.6100000000006</v>
      </c>
      <c r="F27" s="39"/>
      <c r="G27" s="40"/>
    </row>
    <row r="28" spans="1:15" ht="16.5" thickBot="1">
      <c r="A28" s="15" t="s">
        <v>57</v>
      </c>
      <c r="B28" s="5" t="s">
        <v>28</v>
      </c>
      <c r="C28" s="18">
        <f>+'[2]SAMMANDRAG'!$K$24</f>
        <v>254.298</v>
      </c>
      <c r="D28" s="18">
        <f>+'[2]SAMMANDRAG'!$I$24</f>
        <v>818.6670000000001</v>
      </c>
      <c r="E28" s="18">
        <f t="shared" si="0"/>
        <v>-564.3690000000001</v>
      </c>
      <c r="F28" s="39"/>
      <c r="G28" s="40"/>
      <c r="O28" s="51"/>
    </row>
    <row r="29" spans="1:7" ht="16.5" thickBot="1">
      <c r="A29" s="15" t="s">
        <v>57</v>
      </c>
      <c r="B29" s="5" t="s">
        <v>26</v>
      </c>
      <c r="C29" s="18"/>
      <c r="D29" s="18"/>
      <c r="E29" s="18"/>
      <c r="F29" s="39"/>
      <c r="G29" s="40"/>
    </row>
    <row r="30" spans="1:7" ht="16.5" thickBot="1">
      <c r="A30" s="1"/>
      <c r="B30" s="5"/>
      <c r="C30" s="18"/>
      <c r="D30" s="18"/>
      <c r="E30" s="18"/>
      <c r="F30" s="39"/>
      <c r="G30" s="40"/>
    </row>
    <row r="31" spans="1:7" ht="16.5" thickBot="1">
      <c r="A31" s="4" t="s">
        <v>125</v>
      </c>
      <c r="B31" s="5"/>
      <c r="C31" s="18"/>
      <c r="D31" s="18"/>
      <c r="E31" s="19">
        <f>SUM(E10:E30)</f>
        <v>-2249.260539282574</v>
      </c>
      <c r="F31" s="39"/>
      <c r="G31" s="40"/>
    </row>
    <row r="32" spans="1:7" ht="16.5" thickBot="1">
      <c r="A32" s="4"/>
      <c r="B32" s="5"/>
      <c r="C32" s="18"/>
      <c r="D32" s="18"/>
      <c r="E32" s="18"/>
      <c r="F32" s="39"/>
      <c r="G32" s="40"/>
    </row>
    <row r="33" spans="1:7" ht="16.5" thickBot="1">
      <c r="A33" s="4" t="s">
        <v>32</v>
      </c>
      <c r="B33" s="5"/>
      <c r="C33" s="18"/>
      <c r="D33" s="18"/>
      <c r="E33" s="18"/>
      <c r="F33" s="39"/>
      <c r="G33" s="40"/>
    </row>
    <row r="34" spans="1:7" ht="16.5" thickBot="1">
      <c r="A34" s="1" t="s">
        <v>79</v>
      </c>
      <c r="B34" s="5" t="s">
        <v>26</v>
      </c>
      <c r="C34" s="18"/>
      <c r="D34" s="18"/>
      <c r="E34" s="18">
        <f>C34-D34</f>
        <v>0</v>
      </c>
      <c r="F34" s="39"/>
      <c r="G34" s="40"/>
    </row>
    <row r="35" spans="1:7" ht="16.5" thickBot="1">
      <c r="A35" s="1" t="s">
        <v>80</v>
      </c>
      <c r="B35" s="5" t="s">
        <v>26</v>
      </c>
      <c r="C35" s="18"/>
      <c r="D35" s="18"/>
      <c r="E35" s="18">
        <f>C35-D35</f>
        <v>0</v>
      </c>
      <c r="F35" s="39"/>
      <c r="G35" s="40"/>
    </row>
    <row r="36" spans="1:7" ht="16.5" thickBot="1">
      <c r="A36" s="1" t="s">
        <v>81</v>
      </c>
      <c r="B36" s="5" t="s">
        <v>28</v>
      </c>
      <c r="C36" s="18"/>
      <c r="D36" s="18"/>
      <c r="E36" s="18">
        <f>C36-D36</f>
        <v>0</v>
      </c>
      <c r="F36" s="39"/>
      <c r="G36" s="40"/>
    </row>
    <row r="37" spans="1:7" ht="16.5" thickBot="1">
      <c r="A37" s="1" t="s">
        <v>82</v>
      </c>
      <c r="B37" s="5" t="s">
        <v>28</v>
      </c>
      <c r="C37" s="18"/>
      <c r="D37" s="18"/>
      <c r="E37" s="18">
        <f>C37-D37</f>
        <v>0</v>
      </c>
      <c r="F37" s="39"/>
      <c r="G37" s="40"/>
    </row>
    <row r="38" spans="1:7" ht="16.5" thickBot="1">
      <c r="A38" s="4" t="s">
        <v>33</v>
      </c>
      <c r="B38" s="5"/>
      <c r="C38" s="18"/>
      <c r="D38" s="18"/>
      <c r="E38" s="19">
        <f>SUM(E34:E36)</f>
        <v>0</v>
      </c>
      <c r="F38" s="39"/>
      <c r="G38" s="40"/>
    </row>
    <row r="39" spans="1:25" ht="16.5" thickBot="1">
      <c r="A39" s="1"/>
      <c r="B39" s="5"/>
      <c r="C39" s="18"/>
      <c r="D39" s="18"/>
      <c r="E39" s="18"/>
      <c r="F39" s="41"/>
      <c r="G39" s="42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ht="9" customHeight="1" thickBot="1"/>
    <row r="41" spans="1:10" ht="14.25" customHeight="1" thickBot="1">
      <c r="A41" s="10" t="s">
        <v>88</v>
      </c>
      <c r="B41" s="2"/>
      <c r="C41" s="2"/>
      <c r="D41" s="2"/>
      <c r="E41" s="21">
        <f>E31+E38</f>
        <v>-2249.260539282574</v>
      </c>
      <c r="F41" s="29" t="s">
        <v>100</v>
      </c>
      <c r="G41" s="26">
        <f>+'[2]Ack resultat'!$M$13</f>
        <v>3753.739460717426</v>
      </c>
      <c r="H41" s="52"/>
      <c r="I41" s="53"/>
      <c r="J41" s="53"/>
    </row>
    <row r="42" spans="1:7" ht="14.25" customHeight="1" thickBot="1">
      <c r="A42" s="11" t="s">
        <v>90</v>
      </c>
      <c r="B42" s="11" t="s">
        <v>28</v>
      </c>
      <c r="C42" s="22"/>
      <c r="D42" s="23"/>
      <c r="E42" s="21">
        <f>E11+E12+E13+E17+E20+E23+E24+E25+E26+E28+E36+E37+E27</f>
        <v>-3173.158893459173</v>
      </c>
      <c r="F42" s="29" t="s">
        <v>98</v>
      </c>
      <c r="G42" s="26">
        <f>+'[2]Ack resultat'!$M$14</f>
        <v>-23359.158893459175</v>
      </c>
    </row>
    <row r="43" spans="1:7" ht="14.25" customHeight="1" thickBot="1">
      <c r="A43" s="11" t="s">
        <v>89</v>
      </c>
      <c r="B43" s="11" t="s">
        <v>26</v>
      </c>
      <c r="C43" s="22"/>
      <c r="D43" s="23"/>
      <c r="E43" s="21">
        <f>E10+E16+E18+E19+E29+E34+E35</f>
        <v>923.8983541765992</v>
      </c>
      <c r="F43" s="29" t="s">
        <v>99</v>
      </c>
      <c r="G43" s="26">
        <f>+'[2]Ack resultat'!$M$15</f>
        <v>27113.8983541766</v>
      </c>
    </row>
    <row r="44" spans="1:7" ht="6" customHeight="1">
      <c r="A44" s="2"/>
      <c r="B44" s="2"/>
      <c r="C44" s="2"/>
      <c r="D44" s="2"/>
      <c r="E44" s="2"/>
      <c r="F44" s="2"/>
      <c r="G44" s="2"/>
    </row>
    <row r="45" spans="1:7" ht="14.25" customHeight="1">
      <c r="A45" s="2" t="s">
        <v>34</v>
      </c>
      <c r="B45" s="2"/>
      <c r="C45" s="2"/>
      <c r="D45" s="2"/>
      <c r="E45" s="2"/>
      <c r="F45" s="2"/>
      <c r="G45" s="2"/>
    </row>
  </sheetData>
  <sheetProtection/>
  <mergeCells count="2">
    <mergeCell ref="A5:A6"/>
    <mergeCell ref="C5:C6"/>
  </mergeCells>
  <printOptions/>
  <pageMargins left="0.38" right="0.16" top="0.6" bottom="0.67" header="0.5" footer="0.5"/>
  <pageSetup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8.00390625" style="0" customWidth="1"/>
    <col min="2" max="2" width="9.8515625" style="0" customWidth="1"/>
    <col min="3" max="3" width="15.140625" style="0" customWidth="1"/>
    <col min="4" max="4" width="17.140625" style="0" customWidth="1"/>
    <col min="5" max="5" width="10.421875" style="0" customWidth="1"/>
    <col min="6" max="6" width="34.57421875" style="0" customWidth="1"/>
    <col min="7" max="7" width="10.7109375" style="0" customWidth="1"/>
  </cols>
  <sheetData>
    <row r="2" ht="18">
      <c r="A2" s="7" t="s">
        <v>93</v>
      </c>
    </row>
    <row r="3" ht="15.75">
      <c r="A3" s="24" t="s">
        <v>109</v>
      </c>
    </row>
    <row r="4" ht="8.25" customHeight="1" thickBot="1">
      <c r="A4" s="16"/>
    </row>
    <row r="5" spans="1:7" ht="58.5">
      <c r="A5" s="193" t="s">
        <v>103</v>
      </c>
      <c r="B5" s="28" t="s">
        <v>110</v>
      </c>
      <c r="C5" s="193" t="s">
        <v>30</v>
      </c>
      <c r="D5" s="28" t="s">
        <v>31</v>
      </c>
      <c r="E5" s="28" t="s">
        <v>7</v>
      </c>
      <c r="F5" s="30"/>
      <c r="G5" s="31"/>
    </row>
    <row r="6" spans="1:7" ht="20.25" customHeight="1" thickBot="1">
      <c r="A6" s="194"/>
      <c r="B6" s="43" t="s">
        <v>111</v>
      </c>
      <c r="C6" s="194"/>
      <c r="D6" s="43"/>
      <c r="E6" s="43"/>
      <c r="F6" s="32"/>
      <c r="G6" s="33"/>
    </row>
    <row r="7" spans="1:7" ht="20.25" thickBot="1">
      <c r="A7" s="6" t="s">
        <v>78</v>
      </c>
      <c r="B7" s="5"/>
      <c r="C7" s="18"/>
      <c r="D7" s="18"/>
      <c r="E7" s="18"/>
      <c r="F7" s="39"/>
      <c r="G7" s="40"/>
    </row>
    <row r="8" spans="1:7" ht="32.25" thickBot="1">
      <c r="A8" s="1" t="s">
        <v>75</v>
      </c>
      <c r="B8" s="5" t="s">
        <v>29</v>
      </c>
      <c r="C8" s="18"/>
      <c r="D8" s="18"/>
      <c r="E8" s="18">
        <f>C8-D8</f>
        <v>0</v>
      </c>
      <c r="F8" s="39"/>
      <c r="G8" s="40"/>
    </row>
    <row r="9" spans="1:7" ht="16.5" thickBot="1">
      <c r="A9" s="1"/>
      <c r="B9" s="5"/>
      <c r="C9" s="18"/>
      <c r="D9" s="18"/>
      <c r="E9" s="18"/>
      <c r="F9" s="39"/>
      <c r="G9" s="40"/>
    </row>
    <row r="10" spans="1:7" ht="16.5" thickBot="1">
      <c r="A10" s="4" t="s">
        <v>27</v>
      </c>
      <c r="B10" s="5"/>
      <c r="C10" s="18"/>
      <c r="D10" s="18"/>
      <c r="E10" s="18"/>
      <c r="F10" s="39"/>
      <c r="G10" s="40"/>
    </row>
    <row r="11" spans="1:7" ht="32.25" thickBot="1">
      <c r="A11" s="1" t="s">
        <v>118</v>
      </c>
      <c r="B11" s="5" t="s">
        <v>26</v>
      </c>
      <c r="C11" s="18"/>
      <c r="D11" s="18"/>
      <c r="E11" s="18">
        <f>C11-D11</f>
        <v>0</v>
      </c>
      <c r="F11" s="39"/>
      <c r="G11" s="40"/>
    </row>
    <row r="12" spans="1:7" ht="18" customHeight="1" thickBot="1">
      <c r="A12" s="1" t="s">
        <v>46</v>
      </c>
      <c r="B12" s="5" t="s">
        <v>28</v>
      </c>
      <c r="C12" s="18"/>
      <c r="D12" s="18"/>
      <c r="E12" s="18">
        <f>C12-D12</f>
        <v>0</v>
      </c>
      <c r="F12" s="39"/>
      <c r="G12" s="40"/>
    </row>
    <row r="13" spans="1:7" ht="16.5" thickBot="1">
      <c r="A13" s="1" t="s">
        <v>47</v>
      </c>
      <c r="B13" s="5" t="s">
        <v>28</v>
      </c>
      <c r="C13" s="18"/>
      <c r="D13" s="18"/>
      <c r="E13" s="18">
        <f>C13-D13</f>
        <v>0</v>
      </c>
      <c r="F13" s="44"/>
      <c r="G13" s="40"/>
    </row>
    <row r="14" spans="1:7" ht="32.25" thickBot="1">
      <c r="A14" s="1" t="s">
        <v>96</v>
      </c>
      <c r="B14" s="5" t="s">
        <v>28</v>
      </c>
      <c r="C14" s="18"/>
      <c r="D14" s="18"/>
      <c r="E14" s="18"/>
      <c r="F14" s="45"/>
      <c r="G14" s="40"/>
    </row>
    <row r="15" spans="1:7" ht="14.25" customHeight="1" thickBot="1">
      <c r="A15" s="1"/>
      <c r="B15" s="5"/>
      <c r="C15" s="18"/>
      <c r="D15" s="18"/>
      <c r="E15" s="18"/>
      <c r="F15" s="39"/>
      <c r="G15" s="40"/>
    </row>
    <row r="16" spans="1:7" ht="16.5" thickBot="1">
      <c r="A16" s="4" t="s">
        <v>21</v>
      </c>
      <c r="B16" s="5"/>
      <c r="C16" s="18"/>
      <c r="D16" s="18"/>
      <c r="E16" s="18"/>
      <c r="F16" s="39"/>
      <c r="G16" s="40"/>
    </row>
    <row r="17" spans="1:7" ht="16.5" thickBot="1">
      <c r="A17" s="1" t="s">
        <v>20</v>
      </c>
      <c r="B17" s="5" t="s">
        <v>26</v>
      </c>
      <c r="C17" s="18"/>
      <c r="D17" s="18"/>
      <c r="E17" s="18">
        <f>C17-D17</f>
        <v>0</v>
      </c>
      <c r="F17" s="39"/>
      <c r="G17" s="40"/>
    </row>
    <row r="18" spans="1:7" ht="16.5" thickBot="1">
      <c r="A18" s="1" t="s">
        <v>45</v>
      </c>
      <c r="B18" s="5" t="s">
        <v>28</v>
      </c>
      <c r="C18" s="18"/>
      <c r="D18" s="18"/>
      <c r="E18" s="18">
        <f>C18-D18</f>
        <v>0</v>
      </c>
      <c r="F18" s="39"/>
      <c r="G18" s="40"/>
    </row>
    <row r="19" spans="1:7" ht="16.5" thickBot="1">
      <c r="A19" s="1" t="s">
        <v>20</v>
      </c>
      <c r="B19" s="5" t="s">
        <v>26</v>
      </c>
      <c r="C19" s="18"/>
      <c r="D19" s="18"/>
      <c r="E19" s="18">
        <f>C19-D19</f>
        <v>0</v>
      </c>
      <c r="F19" s="39"/>
      <c r="G19" s="40"/>
    </row>
    <row r="20" spans="1:7" ht="32.25" thickBot="1">
      <c r="A20" s="1" t="s">
        <v>94</v>
      </c>
      <c r="B20" s="5" t="s">
        <v>26</v>
      </c>
      <c r="C20" s="18"/>
      <c r="D20" s="18"/>
      <c r="E20" s="18">
        <f>C20-D20</f>
        <v>0</v>
      </c>
      <c r="F20" s="39"/>
      <c r="G20" s="40"/>
    </row>
    <row r="21" spans="1:7" ht="48" thickBot="1">
      <c r="A21" s="1" t="s">
        <v>97</v>
      </c>
      <c r="B21" s="5" t="s">
        <v>28</v>
      </c>
      <c r="C21" s="18"/>
      <c r="D21" s="18"/>
      <c r="E21" s="18"/>
      <c r="F21" s="45"/>
      <c r="G21" s="40"/>
    </row>
    <row r="22" spans="1:7" ht="16.5" thickBot="1">
      <c r="A22" s="1"/>
      <c r="B22" s="5"/>
      <c r="C22" s="18"/>
      <c r="D22" s="18"/>
      <c r="E22" s="18"/>
      <c r="F22" s="39"/>
      <c r="G22" s="40"/>
    </row>
    <row r="23" spans="1:7" ht="16.5" thickBot="1">
      <c r="A23" s="4" t="s">
        <v>49</v>
      </c>
      <c r="B23" s="5"/>
      <c r="C23" s="18"/>
      <c r="D23" s="18"/>
      <c r="E23" s="18"/>
      <c r="F23" s="39"/>
      <c r="G23" s="40"/>
    </row>
    <row r="24" spans="1:7" ht="16.5" thickBot="1">
      <c r="A24" s="1" t="s">
        <v>50</v>
      </c>
      <c r="B24" s="5" t="s">
        <v>28</v>
      </c>
      <c r="C24" s="18"/>
      <c r="D24" s="18"/>
      <c r="E24" s="18">
        <f aca="true" t="shared" si="0" ref="E24:E30">C24-D24</f>
        <v>0</v>
      </c>
      <c r="F24" s="39"/>
      <c r="G24" s="40"/>
    </row>
    <row r="25" spans="1:7" ht="16.5" thickBot="1">
      <c r="A25" s="1" t="s">
        <v>51</v>
      </c>
      <c r="B25" s="5" t="s">
        <v>28</v>
      </c>
      <c r="C25" s="18"/>
      <c r="D25" s="18"/>
      <c r="E25" s="18">
        <f t="shared" si="0"/>
        <v>0</v>
      </c>
      <c r="F25" s="39"/>
      <c r="G25" s="40"/>
    </row>
    <row r="26" spans="1:7" ht="16.5" thickBot="1">
      <c r="A26" s="1" t="s">
        <v>52</v>
      </c>
      <c r="B26" s="5" t="s">
        <v>28</v>
      </c>
      <c r="C26" s="18"/>
      <c r="D26" s="18"/>
      <c r="E26" s="18">
        <f t="shared" si="0"/>
        <v>0</v>
      </c>
      <c r="F26" s="39"/>
      <c r="G26" s="40"/>
    </row>
    <row r="27" spans="1:7" ht="17.25" customHeight="1" thickBot="1">
      <c r="A27" s="1" t="s">
        <v>53</v>
      </c>
      <c r="B27" s="5" t="s">
        <v>28</v>
      </c>
      <c r="C27" s="18"/>
      <c r="D27" s="18"/>
      <c r="E27" s="18">
        <f t="shared" si="0"/>
        <v>0</v>
      </c>
      <c r="F27" s="39"/>
      <c r="G27" s="40"/>
    </row>
    <row r="28" spans="1:7" ht="32.25" thickBot="1">
      <c r="A28" s="1" t="s">
        <v>86</v>
      </c>
      <c r="B28" s="5" t="s">
        <v>28</v>
      </c>
      <c r="C28" s="18"/>
      <c r="D28" s="18"/>
      <c r="E28" s="18">
        <f t="shared" si="0"/>
        <v>0</v>
      </c>
      <c r="F28" s="39"/>
      <c r="G28" s="40"/>
    </row>
    <row r="29" spans="1:7" ht="16.5" thickBot="1">
      <c r="A29" s="15" t="s">
        <v>57</v>
      </c>
      <c r="B29" s="5" t="s">
        <v>28</v>
      </c>
      <c r="C29" s="18"/>
      <c r="D29" s="18"/>
      <c r="E29" s="18">
        <f t="shared" si="0"/>
        <v>0</v>
      </c>
      <c r="F29" s="39"/>
      <c r="G29" s="40"/>
    </row>
    <row r="30" spans="1:7" ht="16.5" thickBot="1">
      <c r="A30" s="15" t="s">
        <v>57</v>
      </c>
      <c r="B30" s="5" t="s">
        <v>26</v>
      </c>
      <c r="C30" s="18"/>
      <c r="D30" s="18"/>
      <c r="E30" s="18">
        <f t="shared" si="0"/>
        <v>0</v>
      </c>
      <c r="F30" s="46"/>
      <c r="G30" s="40"/>
    </row>
    <row r="31" spans="1:7" ht="49.5" customHeight="1" thickBot="1">
      <c r="A31" s="4"/>
      <c r="B31" s="5"/>
      <c r="C31" s="18"/>
      <c r="D31" s="18"/>
      <c r="E31" s="18"/>
      <c r="F31" s="39"/>
      <c r="G31" s="40"/>
    </row>
    <row r="32" spans="1:7" ht="16.5" thickBot="1">
      <c r="A32" s="4" t="s">
        <v>76</v>
      </c>
      <c r="B32" s="5"/>
      <c r="C32" s="19"/>
      <c r="D32" s="19"/>
      <c r="E32" s="19">
        <f>SUM(E8:E30)</f>
        <v>0</v>
      </c>
      <c r="F32" s="47"/>
      <c r="G32" s="48"/>
    </row>
    <row r="33" ht="9" customHeight="1" thickBot="1"/>
    <row r="34" spans="1:7" ht="14.25" customHeight="1" thickBot="1">
      <c r="A34" s="10" t="s">
        <v>88</v>
      </c>
      <c r="B34" s="2"/>
      <c r="C34" s="2"/>
      <c r="D34" s="2"/>
      <c r="E34" s="21">
        <f>E32</f>
        <v>0</v>
      </c>
      <c r="F34" s="29" t="s">
        <v>100</v>
      </c>
      <c r="G34" s="26"/>
    </row>
    <row r="35" spans="1:7" ht="14.25" customHeight="1" thickBot="1">
      <c r="A35" s="11" t="s">
        <v>90</v>
      </c>
      <c r="B35" s="11" t="s">
        <v>28</v>
      </c>
      <c r="C35" s="22"/>
      <c r="D35" s="23"/>
      <c r="E35" s="21">
        <f>E12+E13+E14+E18+E21+E24+E25+E26+E27+E28+E29</f>
        <v>0</v>
      </c>
      <c r="F35" s="29" t="s">
        <v>98</v>
      </c>
      <c r="G35" s="26"/>
    </row>
    <row r="36" spans="1:7" ht="14.25" customHeight="1" thickBot="1">
      <c r="A36" s="11" t="s">
        <v>89</v>
      </c>
      <c r="B36" s="11" t="s">
        <v>26</v>
      </c>
      <c r="C36" s="22"/>
      <c r="D36" s="23"/>
      <c r="E36" s="21">
        <f>E11+E17+E19+E20+E30</f>
        <v>0</v>
      </c>
      <c r="F36" s="29" t="s">
        <v>99</v>
      </c>
      <c r="G36" s="26"/>
    </row>
    <row r="37" spans="1:7" ht="6" customHeight="1">
      <c r="A37" s="2"/>
      <c r="B37" s="2"/>
      <c r="C37" s="2"/>
      <c r="D37" s="2"/>
      <c r="E37" s="2"/>
      <c r="F37" s="2"/>
      <c r="G37" s="2"/>
    </row>
    <row r="38" spans="1:7" ht="14.25" customHeight="1">
      <c r="A38" s="2" t="s">
        <v>34</v>
      </c>
      <c r="B38" s="2"/>
      <c r="C38" s="2"/>
      <c r="D38" s="2"/>
      <c r="E38" s="2"/>
      <c r="F38" s="2"/>
      <c r="G38" s="2"/>
    </row>
  </sheetData>
  <sheetProtection/>
  <mergeCells count="2">
    <mergeCell ref="A5:A6"/>
    <mergeCell ref="C5:C6"/>
  </mergeCells>
  <printOptions/>
  <pageMargins left="0.38" right="0.16" top="0.6" bottom="0.67" header="0.5" footer="0.5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Landstinget i Östergötland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451n</dc:creator>
  <cp:keywords/>
  <dc:description/>
  <cp:lastModifiedBy>Ekdal Rickard RK EKONOMI</cp:lastModifiedBy>
  <cp:lastPrinted>2018-02-27T11:11:17Z</cp:lastPrinted>
  <dcterms:created xsi:type="dcterms:W3CDTF">2010-04-19T06:11:49Z</dcterms:created>
  <dcterms:modified xsi:type="dcterms:W3CDTF">2023-05-05T12:05:29Z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bk5h">
    <vt:lpwstr/>
  </property>
</Properties>
</file>